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7.bin" ContentType="application/vnd.openxmlformats-officedocument.spreadsheetml.customProperty"/>
  <Override PartName="/xl/drawings/drawing2.xml" ContentType="application/vnd.openxmlformats-officedocument.drawing+xml"/>
  <Override PartName="/xl/tables/table1.xml" ContentType="application/vnd.openxmlformats-officedocument.spreadsheetml.table+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1"/>
  <workbookPr codeName="ThisWorkbook" defaultThemeVersion="124226"/>
  <mc:AlternateContent xmlns:mc="http://schemas.openxmlformats.org/markup-compatibility/2006">
    <mc:Choice Requires="x15">
      <x15ac:absPath xmlns:x15ac="http://schemas.microsoft.com/office/spreadsheetml/2010/11/ac" url="https://api.box.com/wopi/files/1751589105515/WOPIServiceId_TP_BOX_2/WOPIUserId_-/"/>
    </mc:Choice>
  </mc:AlternateContent>
  <xr:revisionPtr revIDLastSave="0" documentId="8_{5A6216BE-21E4-CA4D-ACFB-E8C9BFFEBF89}" xr6:coauthVersionLast="47" xr6:coauthVersionMax="47" xr10:uidLastSave="{00000000-0000-0000-0000-000000000000}"/>
  <workbookProtection workbookAlgorithmName="SHA-512" workbookHashValue="Et0FHwSvTOpyKi5hZ2oliLmAOYcrm5OylVo52LSNLniZ2OhJaNtZAnNtyzqnXY6kgzR6CO96Q9wDBePtv/Oc4Q==" workbookSaltValue="aqljbBV34LtKEhgtDh42HQ==" workbookSpinCount="100000" lockStructure="1"/>
  <bookViews>
    <workbookView xWindow="-110" yWindow="-110" windowWidth="19420" windowHeight="10420" tabRatio="792" xr2:uid="{00000000-000D-0000-FFFF-FFFF00000000}"/>
  </bookViews>
  <sheets>
    <sheet name="Start Here" sheetId="5" r:id="rId1"/>
    <sheet name="Formula building" sheetId="45" state="veryHidden" r:id="rId2"/>
    <sheet name="Budget Summary" sheetId="12" r:id="rId3"/>
    <sheet name="Financial Summary &amp; Reporting" sheetId="51" state="hidden" r:id="rId4"/>
    <sheet name="Budget Revision Summary" sheetId="52" state="hidden" r:id="rId5"/>
    <sheet name="Analytics" sheetId="53" state="hidden" r:id="rId6"/>
    <sheet name="Admin-Will be Hidden" sheetId="38" state="hidden" r:id="rId7"/>
    <sheet name="Grantee Project Team" sheetId="34" r:id="rId8"/>
    <sheet name="Grantee Research Costs" sheetId="39" r:id="rId9"/>
    <sheet name="SubOrg1 Project Team" sheetId="41" r:id="rId10"/>
    <sheet name="SubOrg1 Research Costs" sheetId="42" r:id="rId11"/>
    <sheet name="SubOrg2 Project Team" sheetId="43" r:id="rId12"/>
    <sheet name="SubOrg2 Research Costs" sheetId="44" r:id="rId13"/>
    <sheet name="ErrorCk" sheetId="10" r:id="rId14"/>
    <sheet name="Reporting Template" sheetId="37" state="veryHidden" r:id="rId15"/>
    <sheet name="Compatibility" sheetId="50" state="hidden" r:id="rId16"/>
  </sheets>
  <definedNames>
    <definedName name="Bud_Rev_Hder">'Financial Summary &amp; Reporting'!$I$5:$L$8</definedName>
    <definedName name="caps_Consulting">IF(grant_term=12,TEXT(ConsCap1,"$#,###"),TEXT(ConsCap1*2,"$#,###"))</definedName>
    <definedName name="co_name">'Start Here'!$C$7</definedName>
    <definedName name="ConsCap1">'Admin-Will be Hidden'!$C$71</definedName>
    <definedName name="end_date">'Admin-Will be Hidden'!$C$11</definedName>
    <definedName name="end_period_1">'Admin-Will be Hidden'!$C$16</definedName>
    <definedName name="end_period_2">'Admin-Will be Hidden'!$D$16</definedName>
    <definedName name="end_period_3">'Admin-Will be Hidden'!$E$16</definedName>
    <definedName name="end_period_4">'Admin-Will be Hidden'!$F$16</definedName>
    <definedName name="grant_amount">'Start Here'!$C$13</definedName>
    <definedName name="grant_term">'Start Here'!$C$12</definedName>
    <definedName name="grantee_org">'Start Here'!$C$8</definedName>
    <definedName name="ind_cost_rate">'Start Here'!$C$17</definedName>
    <definedName name="List_BudgetVersion">tbl_BudgetVersionList[Budget Version List]</definedName>
    <definedName name="Max_FR">'Admin-Will be Hidden'!$C$59</definedName>
    <definedName name="Max_Grant_Amount">TGC</definedName>
    <definedName name="NT_SSC1">'Admin-Will be Hidden'!$C$63</definedName>
    <definedName name="NT_SSMP">'Admin-Will be Hidden'!$C$64</definedName>
    <definedName name="NT_year1_sal">IF(OR(!$E1&gt;=Sal_Cap_Gen,!$F1=0),0,IF(!$E1&lt;=PI_SBL,MIN(NT_SSC1,!$E1*MIN(NT_SSMP,!$F1)),MIN(!$E1*MIN(NT_SSMP,!$F1),MAX((Sal_Cap_Gen-!$E1)*NT_SSC1*2/50000*0.5,0))))</definedName>
    <definedName name="NT_year2_sal">IF(grant_term=12,"N/A",IF(!$I1&gt;Sal_Cap_Gen,0,IF(!$I1&lt;=PI_SBL,MIN(!$I1*IF(ISNUMBER(!$J1),MIN(!$J1,NT_SSMP),0),NT_SSC1),MIN(!$I1*IF(ISNUMBER(!$J1),MIN(!$J1,NT_SSMP),0),MAX((Sal_Cap_Gen-!$I1)*NT_SSC1*2/50000*0.5,0)))))</definedName>
    <definedName name="org_consulting">'Grantee Project Team'!$M$65</definedName>
    <definedName name="org_consulting_count">'Grantee Project Team'!$D$57:$D$61</definedName>
    <definedName name="org_cop1">'Grantee Project Team'!$Z$11</definedName>
    <definedName name="org_cop2">'Grantee Project Team'!$Z$12</definedName>
    <definedName name="org_data">'Grantee Research Costs'!$I$19</definedName>
    <definedName name="org_data_collection">'Grantee Research Costs'!$I$29</definedName>
    <definedName name="org_data_collection_range">'Grantee Research Costs'!$I$23:$I$27</definedName>
    <definedName name="org_direct">'Grantee Research Costs'!$I$41</definedName>
    <definedName name="org_direct_range">'Grantee Research Costs'!$I$33:$I$39</definedName>
    <definedName name="org_ind_dc">'Grantee Research Costs'!$I$45</definedName>
    <definedName name="org_ind_pers">'Grantee Project Team'!$Z$40+'Grantee Project Team'!$M$67</definedName>
    <definedName name="org_nonstu">'Grantee Project Team'!$Z$24</definedName>
    <definedName name="org_personnel">'Grantee Project Team'!$Z$38</definedName>
    <definedName name="org_pi">'Grantee Project Team'!$Z$10</definedName>
    <definedName name="org_stu">'Grantee Project Team'!$Z$36</definedName>
    <definedName name="org_transfer">'Admin-Will be Hidden'!$C$6</definedName>
    <definedName name="PD_SSC1">'Admin-Will be Hidden'!$C$66</definedName>
    <definedName name="PD_SSMP">'Admin-Will be Hidden'!$C$67</definedName>
    <definedName name="PD_year1_sal">IF(OR(!$E1&gt;=Sal_Cap_Gen,!$F1=0),0,MIN(PD_SSC1,!$E1*MIN(!$F1,PD_SSMP)))</definedName>
    <definedName name="PD_year2_sal">IF(grant_term=12, "N/A",IF(OR(!$I1&gt;=Sal_Cap_Gen,!$J1=0),0,MIN(PD_SSC1,!$I1*IF(ISNUMBER(!$J1),MIN(!$J1,PD_SSMP),0))))</definedName>
    <definedName name="PGC">'Admin-Will be Hidden'!$C$52</definedName>
    <definedName name="PI_Name">'Start Here'!$C$14</definedName>
    <definedName name="PI_SBL">'Admin-Will be Hidden'!$C$58</definedName>
    <definedName name="_xlnm.Print_Area" localSheetId="2">'Budget Summary'!$A$1:$F$35</definedName>
    <definedName name="_xlnm.Print_Area" localSheetId="13">ErrorCk!$A$1:$G$21</definedName>
    <definedName name="_xlnm.Print_Area" localSheetId="7">'Grantee Project Team'!$A$1:$Z$69</definedName>
    <definedName name="_xlnm.Print_Area" localSheetId="8">'Grantee Research Costs'!$A$1:$I$45</definedName>
    <definedName name="_xlnm.Print_Area" localSheetId="0">'Start Here'!$A$1:$D$58</definedName>
    <definedName name="_xlnm.Print_Area" localSheetId="9">'SubOrg1 Project Team'!$A$1:$Z$69</definedName>
    <definedName name="_xlnm.Print_Area" localSheetId="10">'SubOrg1 Research Costs'!$A$1:$I$45</definedName>
    <definedName name="_xlnm.Print_Area" localSheetId="11">'SubOrg2 Project Team'!$A$1:$Z$69</definedName>
    <definedName name="_xlnm.Print_Area" localSheetId="12">'SubOrg2 Research Costs'!$A$1:$I$45</definedName>
    <definedName name="_xlnm.Print_Titles" localSheetId="3">'Financial Summary &amp; Reporting'!$A:$A</definedName>
    <definedName name="_xlnm.Print_Titles" localSheetId="7">'Grantee Project Team'!$A:$C,'Grantee Project Team'!$1:$5</definedName>
    <definedName name="_xlnm.Print_Titles" localSheetId="9">'SubOrg1 Project Team'!$A:$C,'SubOrg1 Project Team'!$1:$5</definedName>
    <definedName name="_xlnm.Print_Titles" localSheetId="11">'SubOrg2 Project Team'!$A:$C,'SubOrg2 Project Team'!$1:$5</definedName>
    <definedName name="proj_title">'Start Here'!$C$10</definedName>
    <definedName name="ref_number">'Start Here'!$C$9</definedName>
    <definedName name="Rev_Start_Date">'Admin-Will be Hidden'!$C$10</definedName>
    <definedName name="Sal_Cap_Gen">'Admin-Will be Hidden'!$C$57</definedName>
    <definedName name="start_date">'Start Here'!$C$11</definedName>
    <definedName name="start_period_1">'Admin-Will be Hidden'!$C$15</definedName>
    <definedName name="start_period_2">'Admin-Will be Hidden'!$D$15</definedName>
    <definedName name="start_period_3">'Admin-Will be Hidden'!$E$15</definedName>
    <definedName name="start_period_4">'Admin-Will be Hidden'!$F$15</definedName>
    <definedName name="sub1_consulting">'SubOrg1 Project Team'!$M$65</definedName>
    <definedName name="sub1_consulting_count">'SubOrg1 Project Team'!$D$57:$D$61</definedName>
    <definedName name="sub1_cop1">'SubOrg1 Project Team'!$Z$11</definedName>
    <definedName name="sub1_cop2">'SubOrg1 Project Team'!$Z$12</definedName>
    <definedName name="sub1_data">'SubOrg1 Research Costs'!$I$19</definedName>
    <definedName name="sub1_data_collection">'SubOrg1 Research Costs'!$I$29</definedName>
    <definedName name="sub1_data_collection_range">'SubOrg1 Research Costs'!$I$23:$I$27</definedName>
    <definedName name="sub1_direct">'SubOrg1 Research Costs'!$I$41</definedName>
    <definedName name="sub1_direct_range">'SubOrg1 Research Costs'!$I$33:$I$39</definedName>
    <definedName name="sub1_ind_dc">'SubOrg1 Research Costs'!$I$45</definedName>
    <definedName name="sub1_ind_pers">'SubOrg1 Project Team'!$Z$40+'SubOrg1 Project Team'!$M$67</definedName>
    <definedName name="sub1_nonstu">'SubOrg1 Project Team'!$Z$24</definedName>
    <definedName name="sub1_personnel">'SubOrg1 Project Team'!$Z$38</definedName>
    <definedName name="sub1_pi">'SubOrg1 Project Team'!$Z$10</definedName>
    <definedName name="sub1_stu">'SubOrg1 Project Team'!$Z$36</definedName>
    <definedName name="sub2_consulting">'SubOrg2 Project Team'!$M$65</definedName>
    <definedName name="sub2_consulting_count">'SubOrg2 Project Team'!$D$57:$D$61</definedName>
    <definedName name="sub2_cop1">'SubOrg2 Project Team'!$Z$11</definedName>
    <definedName name="sub2_cop2">'SubOrg2 Project Team'!$Z$12</definedName>
    <definedName name="sub2_data">'SubOrg2 Research Costs'!$I$19</definedName>
    <definedName name="sub2_data_collection">'SubOrg2 Research Costs'!$I$29</definedName>
    <definedName name="sub2_data_collection_range">'SubOrg2 Research Costs'!$I$23:$I$27</definedName>
    <definedName name="sub2_direct">'SubOrg2 Research Costs'!$I$41</definedName>
    <definedName name="sub2_direct_range">'SubOrg2 Research Costs'!$I$33:$I$39</definedName>
    <definedName name="sub2_ind_dc">'SubOrg2 Research Costs'!$I$45</definedName>
    <definedName name="sub2_ind_pers">'SubOrg2 Project Team'!$Z$40+'SubOrg2 Project Team'!$M$67</definedName>
    <definedName name="sub2_nonstu">'SubOrg2 Project Team'!$Z$24</definedName>
    <definedName name="sub2_personnel">'SubOrg2 Project Team'!$Z$38</definedName>
    <definedName name="sub2_pi">'SubOrg2 Project Team'!$Z$10</definedName>
    <definedName name="sub2_stu">'SubOrg2 Project Team'!$Z$36</definedName>
    <definedName name="subcontractor1">'Start Here'!$C$15</definedName>
    <definedName name="subcontractor2">'Start Here'!$C$16</definedName>
    <definedName name="TGC">'Admin-Will be Hidden'!$C$51</definedName>
    <definedName name="TT_SSC1">'Admin-Will be Hidden'!$C$61</definedName>
    <definedName name="TT_year1_sal">IF(OR(!$E1&gt;=Sal_Cap_Gen,!$F1=0),0, IF(AND(grant_term=12,!$E1&lt;=PI_SBL),MIN(TT_SSC1,!$E1*!$F1), IF(AND(grant_term=12,!$E1&gt;PI_SBL),MIN(!$E1*!$F1,(Sal_Cap_Gen-!$E1)*TT_SSC1*2/50000*0.5), IF(AND(grant_term=24,!$E1&lt;=PI_SBL),MIN(TT_SSC1*2,!$E1*!$F1), IF(AND(grant_term=24,!$E1&gt;PI_SBL),MIN(!$E1*!$F1,(Sal_Cap_Gen-!$E1)*TT_SSC1*2/50000))))))</definedName>
    <definedName name="TT_year2_sal">IF(grant_term=12,"N/A",IF(AND(ISNUMBER(!$E1),!$E1&gt;0),IF(!$E1&lt;=PI_SBL,MIN(!$I1*!$J1,MAX(TT_SSC1*2-!$M1,0)),MIN(!$I1*!$J1,MAX((Sal_Cap_Gen-!$E1)*TT_SSC1*2/50000-!$M1,0))),IF(!$I1&lt;=PI_SBL,MIN(!$I1*!$J1,MAX(TT_SSC1*2-!$M1,0)),MIN(!$I1*!$J1,MAX((Sal_Cap_Gen-!$I1)*TT_SSC1*2/50000-!$M1,0)))))</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43" l="1"/>
  <c r="K59" i="43"/>
  <c r="J59" i="43"/>
  <c r="G59" i="43"/>
  <c r="G60" i="43"/>
  <c r="G58" i="43"/>
  <c r="G57" i="43"/>
  <c r="G59" i="41"/>
  <c r="G60" i="41"/>
  <c r="G58" i="41"/>
  <c r="G57" i="41"/>
  <c r="I59" i="34"/>
  <c r="K59" i="34"/>
  <c r="J59" i="34"/>
  <c r="J57" i="34"/>
  <c r="I57" i="34"/>
  <c r="K57" i="34"/>
  <c r="G57" i="34"/>
  <c r="G59" i="34"/>
  <c r="G60" i="34"/>
  <c r="G61" i="34"/>
  <c r="G58" i="34"/>
  <c r="A56" i="34" a="1"/>
  <c r="A56" i="34"/>
  <c r="J10" i="34"/>
  <c r="K10" i="34"/>
  <c r="I10" i="34"/>
  <c r="I27" i="43"/>
  <c r="J27" i="43"/>
  <c r="K27" i="43"/>
  <c r="J10" i="43"/>
  <c r="J10" i="41"/>
  <c r="J11" i="41"/>
  <c r="J12" i="41"/>
  <c r="J61" i="43"/>
  <c r="I61" i="43"/>
  <c r="G61" i="43"/>
  <c r="C61" i="43"/>
  <c r="J60" i="43"/>
  <c r="I60" i="43"/>
  <c r="K60" i="43"/>
  <c r="C60" i="43"/>
  <c r="C59" i="43"/>
  <c r="J58" i="43"/>
  <c r="I58" i="43"/>
  <c r="K58" i="43"/>
  <c r="C58" i="43"/>
  <c r="J57" i="43"/>
  <c r="I57" i="43"/>
  <c r="G63" i="43"/>
  <c r="C57" i="43"/>
  <c r="A56" i="43" a="1"/>
  <c r="A56" i="43"/>
  <c r="J51" i="43"/>
  <c r="I51" i="43"/>
  <c r="G51" i="43"/>
  <c r="J50" i="43"/>
  <c r="I50" i="43"/>
  <c r="G50" i="43"/>
  <c r="J49" i="43"/>
  <c r="I49" i="43"/>
  <c r="G49" i="43"/>
  <c r="J48" i="43"/>
  <c r="I48" i="43"/>
  <c r="G48" i="43"/>
  <c r="J47" i="43"/>
  <c r="I47" i="43"/>
  <c r="G47" i="43"/>
  <c r="J46" i="43"/>
  <c r="I46" i="43"/>
  <c r="G46" i="43"/>
  <c r="J45" i="43"/>
  <c r="I45" i="43"/>
  <c r="G45" i="43"/>
  <c r="J44" i="43"/>
  <c r="I44" i="43"/>
  <c r="G44" i="43"/>
  <c r="J61" i="41"/>
  <c r="I61" i="41"/>
  <c r="G61" i="41"/>
  <c r="C61" i="41"/>
  <c r="J60" i="41"/>
  <c r="I60" i="41"/>
  <c r="K60" i="41"/>
  <c r="C60" i="41"/>
  <c r="J59" i="41"/>
  <c r="I59" i="41"/>
  <c r="C59" i="41"/>
  <c r="J58" i="41"/>
  <c r="I58" i="41"/>
  <c r="K58" i="41"/>
  <c r="C58" i="41"/>
  <c r="J57" i="41"/>
  <c r="I57" i="41"/>
  <c r="C57" i="41"/>
  <c r="A56" i="41" a="1"/>
  <c r="A56" i="41"/>
  <c r="J51" i="41"/>
  <c r="I51" i="41"/>
  <c r="G51" i="41"/>
  <c r="J50" i="41"/>
  <c r="I50" i="41"/>
  <c r="G50" i="41"/>
  <c r="J49" i="41"/>
  <c r="I49" i="41"/>
  <c r="G49" i="41"/>
  <c r="J48" i="41"/>
  <c r="I48" i="41"/>
  <c r="K48" i="41"/>
  <c r="G48" i="41"/>
  <c r="J47" i="41"/>
  <c r="I47" i="41"/>
  <c r="G47" i="41"/>
  <c r="J46" i="41"/>
  <c r="I46" i="41"/>
  <c r="G46" i="41"/>
  <c r="J45" i="41"/>
  <c r="I45" i="41"/>
  <c r="G45" i="41"/>
  <c r="J44" i="41"/>
  <c r="I44" i="41"/>
  <c r="G44" i="41"/>
  <c r="G53" i="41"/>
  <c r="K57" i="41"/>
  <c r="M57" i="41"/>
  <c r="P57" i="41"/>
  <c r="K59" i="41"/>
  <c r="M59" i="41"/>
  <c r="P59" i="41"/>
  <c r="K57" i="43"/>
  <c r="M57" i="43"/>
  <c r="K51" i="41"/>
  <c r="M51" i="41"/>
  <c r="K49" i="43"/>
  <c r="M49" i="43"/>
  <c r="K48" i="43"/>
  <c r="M48" i="43"/>
  <c r="K47" i="43"/>
  <c r="M47" i="43"/>
  <c r="M58" i="43"/>
  <c r="K61" i="43"/>
  <c r="M61" i="43"/>
  <c r="K46" i="41"/>
  <c r="M46" i="41"/>
  <c r="K50" i="41"/>
  <c r="M50" i="41"/>
  <c r="M60" i="43"/>
  <c r="K61" i="41"/>
  <c r="M61" i="41"/>
  <c r="P61" i="41"/>
  <c r="K44" i="43"/>
  <c r="M44" i="43"/>
  <c r="K45" i="41"/>
  <c r="M45" i="41"/>
  <c r="K50" i="43"/>
  <c r="M50" i="43"/>
  <c r="K51" i="43"/>
  <c r="M51" i="43"/>
  <c r="K49" i="41"/>
  <c r="M49" i="41"/>
  <c r="K45" i="43"/>
  <c r="M45" i="43"/>
  <c r="M60" i="41"/>
  <c r="P60" i="41"/>
  <c r="K46" i="43"/>
  <c r="M46" i="43"/>
  <c r="K47" i="41"/>
  <c r="M47" i="41"/>
  <c r="K44" i="41"/>
  <c r="M48" i="41"/>
  <c r="M58" i="41"/>
  <c r="P58" i="41"/>
  <c r="M59" i="43"/>
  <c r="G53" i="43"/>
  <c r="G63" i="41"/>
  <c r="G65" i="41"/>
  <c r="G65" i="43"/>
  <c r="K53" i="43"/>
  <c r="K63" i="41"/>
  <c r="K63" i="43"/>
  <c r="M44" i="41"/>
  <c r="M53" i="41"/>
  <c r="K53" i="41"/>
  <c r="M63" i="41"/>
  <c r="M63" i="43"/>
  <c r="M53" i="43"/>
  <c r="K65" i="41"/>
  <c r="M65" i="41"/>
  <c r="K65" i="43"/>
  <c r="M65" i="43"/>
  <c r="C61" i="34"/>
  <c r="C60" i="34"/>
  <c r="C59" i="34"/>
  <c r="C58" i="34"/>
  <c r="J61" i="34"/>
  <c r="I61" i="34"/>
  <c r="K61" i="34"/>
  <c r="J60" i="34"/>
  <c r="I60" i="34"/>
  <c r="K60" i="34"/>
  <c r="J58" i="34"/>
  <c r="I58" i="34"/>
  <c r="K58" i="34"/>
  <c r="G44" i="34"/>
  <c r="K12" i="34"/>
  <c r="J12" i="34"/>
  <c r="I12" i="34"/>
  <c r="K11" i="34"/>
  <c r="J11" i="34"/>
  <c r="I11" i="34"/>
  <c r="K22" i="34"/>
  <c r="J22" i="34"/>
  <c r="I22" i="34"/>
  <c r="K21" i="34"/>
  <c r="J21" i="34"/>
  <c r="I21" i="34"/>
  <c r="K20" i="34"/>
  <c r="J20" i="34"/>
  <c r="I20" i="34"/>
  <c r="K19" i="34"/>
  <c r="J19" i="34"/>
  <c r="I19" i="34"/>
  <c r="K18" i="34"/>
  <c r="J18" i="34"/>
  <c r="I18" i="34"/>
  <c r="K34" i="34"/>
  <c r="J34" i="34"/>
  <c r="I34" i="34"/>
  <c r="K33" i="34"/>
  <c r="J33" i="34"/>
  <c r="I33" i="34"/>
  <c r="K32" i="34"/>
  <c r="J32" i="34"/>
  <c r="I32" i="34"/>
  <c r="K31" i="34"/>
  <c r="J31" i="34"/>
  <c r="I31" i="34"/>
  <c r="K30" i="34"/>
  <c r="J30" i="34"/>
  <c r="I30" i="34"/>
  <c r="K29" i="34"/>
  <c r="J29" i="34"/>
  <c r="I29" i="34"/>
  <c r="K28" i="34"/>
  <c r="J28" i="34"/>
  <c r="I28" i="34"/>
  <c r="M27" i="34"/>
  <c r="G51" i="34"/>
  <c r="J51" i="34"/>
  <c r="I51" i="34"/>
  <c r="G50" i="34"/>
  <c r="J50" i="34"/>
  <c r="I50" i="34"/>
  <c r="G49" i="34"/>
  <c r="J49" i="34"/>
  <c r="I49" i="34"/>
  <c r="G48" i="34"/>
  <c r="J48" i="34"/>
  <c r="I48" i="34"/>
  <c r="G47" i="34"/>
  <c r="J47" i="34"/>
  <c r="I47" i="34"/>
  <c r="G46" i="34"/>
  <c r="J46" i="34"/>
  <c r="I46" i="34"/>
  <c r="G45" i="34"/>
  <c r="J45" i="34"/>
  <c r="I45" i="34"/>
  <c r="J44" i="34"/>
  <c r="I44" i="34"/>
  <c r="M58" i="34"/>
  <c r="M61" i="34"/>
  <c r="K51" i="34"/>
  <c r="M51" i="34"/>
  <c r="G53" i="34"/>
  <c r="M57" i="34"/>
  <c r="G63" i="34"/>
  <c r="K46" i="34"/>
  <c r="M46" i="34"/>
  <c r="K48" i="34"/>
  <c r="M48" i="34"/>
  <c r="K50" i="34"/>
  <c r="M50" i="34"/>
  <c r="K47" i="34"/>
  <c r="M47" i="34"/>
  <c r="K44" i="34"/>
  <c r="M44" i="34"/>
  <c r="K49" i="34"/>
  <c r="M49" i="34"/>
  <c r="K45" i="34"/>
  <c r="M45" i="34"/>
  <c r="M60" i="34"/>
  <c r="A6" i="51"/>
  <c r="C17" i="5"/>
  <c r="K27" i="34"/>
  <c r="J27" i="34"/>
  <c r="I27" i="34"/>
  <c r="K17" i="34"/>
  <c r="J17" i="34"/>
  <c r="I17" i="34"/>
  <c r="K12" i="41"/>
  <c r="I12" i="41"/>
  <c r="K11" i="41"/>
  <c r="I11" i="41"/>
  <c r="K10" i="41"/>
  <c r="I10" i="41"/>
  <c r="K11" i="43"/>
  <c r="J11" i="43"/>
  <c r="I11" i="43"/>
  <c r="K10" i="43"/>
  <c r="I10" i="43"/>
  <c r="K26" i="43"/>
  <c r="G26" i="43"/>
  <c r="K26" i="41"/>
  <c r="G26" i="41"/>
  <c r="K26" i="34"/>
  <c r="G26" i="34"/>
  <c r="G16" i="34"/>
  <c r="K16" i="43"/>
  <c r="G16" i="43"/>
  <c r="K16" i="41"/>
  <c r="G16" i="41"/>
  <c r="K16" i="34"/>
  <c r="K9" i="43"/>
  <c r="G9" i="43"/>
  <c r="K9" i="41"/>
  <c r="G9" i="41"/>
  <c r="K9" i="34"/>
  <c r="G9" i="34"/>
  <c r="N17" i="43" a="1"/>
  <c r="N17" i="43"/>
  <c r="N18" i="43" a="1"/>
  <c r="N18" i="43"/>
  <c r="N19" i="43" a="1"/>
  <c r="N19" i="43"/>
  <c r="N20" i="43" a="1"/>
  <c r="N20" i="43"/>
  <c r="N21" i="43" a="1"/>
  <c r="N21" i="43"/>
  <c r="N22" i="43" a="1"/>
  <c r="N22" i="43"/>
  <c r="N22" i="41" a="1"/>
  <c r="N22" i="41"/>
  <c r="N21" i="41" a="1"/>
  <c r="N21" i="41"/>
  <c r="N20" i="41" a="1"/>
  <c r="N20" i="41"/>
  <c r="N19" i="41" a="1"/>
  <c r="N19" i="41"/>
  <c r="N18" i="41" a="1"/>
  <c r="N18" i="41"/>
  <c r="N17" i="41" a="1"/>
  <c r="N17" i="41"/>
  <c r="N22" i="34" a="1"/>
  <c r="N22" i="34"/>
  <c r="N21" i="34" a="1"/>
  <c r="N21" i="34"/>
  <c r="N20" i="34" a="1"/>
  <c r="N20" i="34"/>
  <c r="N19" i="34" a="1"/>
  <c r="N19" i="34"/>
  <c r="N18" i="34" a="1"/>
  <c r="N18" i="34"/>
  <c r="N17" i="34" a="1"/>
  <c r="N17" i="34"/>
  <c r="A9" i="51"/>
  <c r="L11" i="51"/>
  <c r="A6" i="52"/>
  <c r="A7" i="51"/>
  <c r="K63" i="34"/>
  <c r="M59" i="34"/>
  <c r="F45" i="39"/>
  <c r="G67" i="41"/>
  <c r="K67" i="41"/>
  <c r="K67" i="43"/>
  <c r="G67" i="43"/>
  <c r="G65" i="34"/>
  <c r="G67" i="34"/>
  <c r="K67" i="34"/>
  <c r="G45" i="39"/>
  <c r="I45" i="39"/>
  <c r="M53" i="34"/>
  <c r="K53" i="34"/>
  <c r="W4" i="52" a="1"/>
  <c r="W4" i="52"/>
  <c r="R4" i="52" a="1"/>
  <c r="R4" i="52"/>
  <c r="M4" i="52" a="1"/>
  <c r="M4" i="52"/>
  <c r="H4" i="52" a="1"/>
  <c r="H4" i="52"/>
  <c r="N12" i="43" a="1"/>
  <c r="N12" i="43"/>
  <c r="M12" i="43" a="1"/>
  <c r="M12" i="43"/>
  <c r="N11" i="43" a="1"/>
  <c r="N11" i="43"/>
  <c r="M11" i="43" a="1"/>
  <c r="M11" i="43"/>
  <c r="N10" i="43" a="1"/>
  <c r="N10" i="43"/>
  <c r="M10" i="43" a="1"/>
  <c r="M10" i="43"/>
  <c r="N12" i="41" a="1"/>
  <c r="N12" i="41"/>
  <c r="M12" i="41" a="1"/>
  <c r="M12" i="41"/>
  <c r="N11" i="41" a="1"/>
  <c r="N11" i="41"/>
  <c r="M11" i="41" a="1"/>
  <c r="M11" i="41"/>
  <c r="M10" i="41" a="1"/>
  <c r="M10" i="41"/>
  <c r="N12" i="34" a="1"/>
  <c r="N12" i="34"/>
  <c r="M12" i="34" a="1"/>
  <c r="M12" i="34"/>
  <c r="M11" i="34" a="1"/>
  <c r="M11" i="34"/>
  <c r="M10" i="34" a="1"/>
  <c r="M10" i="34"/>
  <c r="K65" i="34"/>
  <c r="M63" i="34"/>
  <c r="M65" i="34"/>
  <c r="B18" i="12"/>
  <c r="M67" i="43"/>
  <c r="M67" i="41"/>
  <c r="M67" i="34"/>
  <c r="O9" i="53"/>
  <c r="N9" i="53"/>
  <c r="M9" i="53"/>
  <c r="DG10" i="51"/>
  <c r="DF10" i="51"/>
  <c r="DE10" i="51"/>
  <c r="BV10" i="51"/>
  <c r="BU10" i="51"/>
  <c r="BT10" i="51"/>
  <c r="G33" i="39"/>
  <c r="G34" i="39"/>
  <c r="G23" i="39"/>
  <c r="X28" i="53"/>
  <c r="X27" i="53"/>
  <c r="X26" i="53"/>
  <c r="X25" i="53"/>
  <c r="X24" i="53"/>
  <c r="X23" i="53"/>
  <c r="X22" i="53"/>
  <c r="X21" i="53"/>
  <c r="X20" i="53"/>
  <c r="X19" i="53"/>
  <c r="X18" i="53"/>
  <c r="X17" i="53"/>
  <c r="X16" i="53"/>
  <c r="X15" i="53"/>
  <c r="X14" i="53"/>
  <c r="X13" i="53"/>
  <c r="X12" i="53"/>
  <c r="X11" i="53"/>
  <c r="X10" i="53"/>
  <c r="W28" i="53"/>
  <c r="W27" i="53"/>
  <c r="W26" i="53"/>
  <c r="W25" i="53"/>
  <c r="W24" i="53"/>
  <c r="W23" i="53"/>
  <c r="W22" i="53"/>
  <c r="W21" i="53"/>
  <c r="W20" i="53"/>
  <c r="W19" i="53"/>
  <c r="W18" i="53"/>
  <c r="W17" i="53"/>
  <c r="W16" i="53"/>
  <c r="W15" i="53"/>
  <c r="W14" i="53"/>
  <c r="W13" i="53"/>
  <c r="W12" i="53"/>
  <c r="W11" i="53"/>
  <c r="W10" i="53"/>
  <c r="N10" i="41" a="1"/>
  <c r="N10" i="41"/>
  <c r="C10" i="38"/>
  <c r="C15" i="38"/>
  <c r="F16" i="38"/>
  <c r="E16" i="38"/>
  <c r="E9" i="52"/>
  <c r="D9" i="52"/>
  <c r="C9" i="52"/>
  <c r="A7" i="52"/>
  <c r="A5" i="52"/>
  <c r="AM10" i="51"/>
  <c r="AN10" i="51"/>
  <c r="AO10" i="51"/>
  <c r="EH10" i="51"/>
  <c r="EG10" i="51"/>
  <c r="EF10" i="51"/>
  <c r="CY21" i="51"/>
  <c r="CY20" i="51"/>
  <c r="CY19" i="51"/>
  <c r="CY25" i="51"/>
  <c r="CX17" i="51"/>
  <c r="CW17" i="51"/>
  <c r="CV17" i="51"/>
  <c r="CY15" i="51"/>
  <c r="CY14" i="51"/>
  <c r="CY13" i="51"/>
  <c r="CY12" i="51"/>
  <c r="CY11" i="51"/>
  <c r="DC10" i="51"/>
  <c r="DB10" i="51"/>
  <c r="DA10" i="51"/>
  <c r="CX10" i="51"/>
  <c r="CW10" i="51"/>
  <c r="CV10" i="51"/>
  <c r="CS10" i="51"/>
  <c r="CR10" i="51"/>
  <c r="CQ10" i="51"/>
  <c r="BA11" i="51"/>
  <c r="BN21" i="51"/>
  <c r="BN20" i="51"/>
  <c r="BN19" i="51"/>
  <c r="BN25" i="51"/>
  <c r="BN15" i="51"/>
  <c r="BN14" i="51"/>
  <c r="BN13" i="51"/>
  <c r="BN12" i="51"/>
  <c r="BN11" i="51"/>
  <c r="BR10" i="51"/>
  <c r="BQ10" i="51"/>
  <c r="BP10" i="51"/>
  <c r="BM10" i="51"/>
  <c r="BL10" i="51"/>
  <c r="BK10" i="51"/>
  <c r="BH10" i="51"/>
  <c r="BG10" i="51"/>
  <c r="BF10" i="51"/>
  <c r="X11" i="51"/>
  <c r="AA10" i="51"/>
  <c r="Z10" i="51"/>
  <c r="Y10" i="51"/>
  <c r="AG21" i="51"/>
  <c r="AG20" i="51"/>
  <c r="AG19" i="51"/>
  <c r="AG25" i="51"/>
  <c r="AF17" i="51"/>
  <c r="AG15" i="51"/>
  <c r="AG14" i="51"/>
  <c r="AG13" i="51"/>
  <c r="AG12" i="51"/>
  <c r="AG11" i="51"/>
  <c r="AK10" i="51"/>
  <c r="AJ10" i="51"/>
  <c r="AI10" i="51"/>
  <c r="AF10" i="51"/>
  <c r="AE10" i="51"/>
  <c r="AD10" i="51"/>
  <c r="J17" i="51"/>
  <c r="K17" i="51"/>
  <c r="I17" i="51"/>
  <c r="CV23" i="51"/>
  <c r="CV27" i="51"/>
  <c r="CW23" i="51"/>
  <c r="CW27" i="51"/>
  <c r="AE23" i="51"/>
  <c r="AE27" i="51"/>
  <c r="BK23" i="51"/>
  <c r="BK27" i="51"/>
  <c r="V5" i="51"/>
  <c r="CY17" i="51"/>
  <c r="BN17" i="51"/>
  <c r="BL23" i="51"/>
  <c r="BL27" i="51"/>
  <c r="BM23" i="51"/>
  <c r="BM27" i="51"/>
  <c r="AD23" i="51"/>
  <c r="AD27" i="51"/>
  <c r="AF23" i="51"/>
  <c r="AF27" i="51"/>
  <c r="AG17" i="51"/>
  <c r="BN23" i="51"/>
  <c r="AG23" i="51"/>
  <c r="CY23" i="51"/>
  <c r="CX23" i="51"/>
  <c r="CX27" i="51"/>
  <c r="I23" i="51"/>
  <c r="I27" i="51"/>
  <c r="K23" i="51"/>
  <c r="K27" i="51"/>
  <c r="J23" i="51"/>
  <c r="J27" i="51"/>
  <c r="G24" i="44"/>
  <c r="BL29" i="51"/>
  <c r="CW29" i="51"/>
  <c r="AE29" i="51"/>
  <c r="CX29" i="51"/>
  <c r="AF29" i="51"/>
  <c r="BM29" i="51"/>
  <c r="I29" i="51"/>
  <c r="C11" i="38"/>
  <c r="DT9" i="51"/>
  <c r="DT7" i="51"/>
  <c r="DP9" i="51"/>
  <c r="DP7" i="51"/>
  <c r="DL9" i="51"/>
  <c r="DL7" i="51"/>
  <c r="CE9" i="51"/>
  <c r="CE7" i="51"/>
  <c r="CA9" i="51"/>
  <c r="CA7" i="51"/>
  <c r="AT9" i="51"/>
  <c r="AT7" i="51"/>
  <c r="DZ17" i="51"/>
  <c r="DY17" i="51"/>
  <c r="DX17" i="51"/>
  <c r="ED10" i="51"/>
  <c r="EC10" i="51"/>
  <c r="EB10" i="51"/>
  <c r="CO10" i="51"/>
  <c r="CN10" i="51"/>
  <c r="CM10" i="51"/>
  <c r="BD10" i="51"/>
  <c r="BC10" i="51"/>
  <c r="BB10" i="51"/>
  <c r="DV14" i="51"/>
  <c r="DV27" i="51"/>
  <c r="DU27" i="51"/>
  <c r="DT27" i="51"/>
  <c r="DV21" i="51"/>
  <c r="DU21" i="51"/>
  <c r="DT21" i="51"/>
  <c r="DV20" i="51"/>
  <c r="DU20" i="51"/>
  <c r="DT20" i="51"/>
  <c r="DV19" i="51"/>
  <c r="DU19" i="51"/>
  <c r="DT19" i="51"/>
  <c r="DV25" i="51"/>
  <c r="DU25" i="51"/>
  <c r="DT25" i="51"/>
  <c r="DV15" i="51"/>
  <c r="DU15" i="51"/>
  <c r="DT15" i="51"/>
  <c r="DU14" i="51"/>
  <c r="DT14" i="51"/>
  <c r="DV13" i="51"/>
  <c r="DU13" i="51"/>
  <c r="DT13" i="51"/>
  <c r="DV12" i="51"/>
  <c r="DU12" i="51"/>
  <c r="DT12" i="51"/>
  <c r="DV11" i="51"/>
  <c r="DU11" i="51"/>
  <c r="DT11" i="51"/>
  <c r="DR27" i="51"/>
  <c r="DQ27" i="51"/>
  <c r="DP27" i="51"/>
  <c r="DN27" i="51"/>
  <c r="DM27" i="51"/>
  <c r="DL27" i="51"/>
  <c r="DR21" i="51"/>
  <c r="DQ21" i="51"/>
  <c r="DP21" i="51"/>
  <c r="DN21" i="51"/>
  <c r="DM21" i="51"/>
  <c r="DL21" i="51"/>
  <c r="DR20" i="51"/>
  <c r="DQ20" i="51"/>
  <c r="DP20" i="51"/>
  <c r="DN20" i="51"/>
  <c r="DM20" i="51"/>
  <c r="DL20" i="51"/>
  <c r="DR19" i="51"/>
  <c r="DQ19" i="51"/>
  <c r="DP19" i="51"/>
  <c r="DN19" i="51"/>
  <c r="DM19" i="51"/>
  <c r="DL19" i="51"/>
  <c r="DR25" i="51"/>
  <c r="DQ25" i="51"/>
  <c r="DP25" i="51"/>
  <c r="DN25" i="51"/>
  <c r="DM25" i="51"/>
  <c r="DL25" i="51"/>
  <c r="DR15" i="51"/>
  <c r="DQ15" i="51"/>
  <c r="DP15" i="51"/>
  <c r="DN15" i="51"/>
  <c r="DM15" i="51"/>
  <c r="DL15" i="51"/>
  <c r="DR14" i="51"/>
  <c r="DQ14" i="51"/>
  <c r="DP14" i="51"/>
  <c r="DN14" i="51"/>
  <c r="DM14" i="51"/>
  <c r="DL14" i="51"/>
  <c r="DR13" i="51"/>
  <c r="DQ13" i="51"/>
  <c r="DP13" i="51"/>
  <c r="DN13" i="51"/>
  <c r="DM13" i="51"/>
  <c r="DL13" i="51"/>
  <c r="DR12" i="51"/>
  <c r="DQ12" i="51"/>
  <c r="DP12" i="51"/>
  <c r="DN12" i="51"/>
  <c r="DM12" i="51"/>
  <c r="DL12" i="51"/>
  <c r="DR11" i="51"/>
  <c r="DQ11" i="51"/>
  <c r="DP11" i="51"/>
  <c r="DN11" i="51"/>
  <c r="DM11" i="51"/>
  <c r="DL11" i="51"/>
  <c r="CG25" i="51"/>
  <c r="CG27" i="51"/>
  <c r="CF27" i="51"/>
  <c r="CE27" i="51"/>
  <c r="CG21" i="51"/>
  <c r="CF21" i="51"/>
  <c r="CE21" i="51"/>
  <c r="CG20" i="51"/>
  <c r="CF20" i="51"/>
  <c r="CE20" i="51"/>
  <c r="CG19" i="51"/>
  <c r="CF19" i="51"/>
  <c r="CE19" i="51"/>
  <c r="CF25" i="51"/>
  <c r="CE25" i="51"/>
  <c r="CG15" i="51"/>
  <c r="CF15" i="51"/>
  <c r="CE15" i="51"/>
  <c r="CG14" i="51"/>
  <c r="CF14" i="51"/>
  <c r="CE14" i="51"/>
  <c r="CG13" i="51"/>
  <c r="CF13" i="51"/>
  <c r="CE13" i="51"/>
  <c r="CG12" i="51"/>
  <c r="CF12" i="51"/>
  <c r="CE12" i="51"/>
  <c r="CG11" i="51"/>
  <c r="CF11" i="51"/>
  <c r="CE11" i="51"/>
  <c r="CA11" i="51"/>
  <c r="CC27" i="51"/>
  <c r="CB27" i="51"/>
  <c r="CA27" i="51"/>
  <c r="CC21" i="51"/>
  <c r="CB21" i="51"/>
  <c r="CA21" i="51"/>
  <c r="CC20" i="51"/>
  <c r="CB20" i="51"/>
  <c r="CA20" i="51"/>
  <c r="CC19" i="51"/>
  <c r="CB19" i="51"/>
  <c r="CA19" i="51"/>
  <c r="CC25" i="51"/>
  <c r="CB25" i="51"/>
  <c r="CA25" i="51"/>
  <c r="CC15" i="51"/>
  <c r="CB15" i="51"/>
  <c r="CA15" i="51"/>
  <c r="CC14" i="51"/>
  <c r="CB14" i="51"/>
  <c r="CA14" i="51"/>
  <c r="CC13" i="51"/>
  <c r="CB13" i="51"/>
  <c r="CA13" i="51"/>
  <c r="CC12" i="51"/>
  <c r="CB12" i="51"/>
  <c r="CA12" i="51"/>
  <c r="CC11" i="51"/>
  <c r="CB11" i="51"/>
  <c r="AV27" i="51"/>
  <c r="AU27" i="51"/>
  <c r="AT27" i="51"/>
  <c r="AV21" i="51"/>
  <c r="AU21" i="51"/>
  <c r="AT21" i="51"/>
  <c r="AV20" i="51"/>
  <c r="AU20" i="51"/>
  <c r="AT20" i="51"/>
  <c r="AV19" i="51"/>
  <c r="AU19" i="51"/>
  <c r="AT19" i="51"/>
  <c r="AV25" i="51"/>
  <c r="AU25" i="51"/>
  <c r="AT25" i="51"/>
  <c r="AV15" i="51"/>
  <c r="AU15" i="51"/>
  <c r="AT15" i="51"/>
  <c r="AV14" i="51"/>
  <c r="AU14" i="51"/>
  <c r="AT14" i="51"/>
  <c r="AV13" i="51"/>
  <c r="AU13" i="51"/>
  <c r="AT13" i="51"/>
  <c r="AV12" i="51"/>
  <c r="AU12" i="51"/>
  <c r="AT12" i="51"/>
  <c r="AV11" i="51"/>
  <c r="AU11" i="51"/>
  <c r="AT11" i="51"/>
  <c r="DV10" i="51"/>
  <c r="DU10" i="51"/>
  <c r="DT10" i="51"/>
  <c r="EA27" i="51"/>
  <c r="EA21" i="51"/>
  <c r="EA20" i="51"/>
  <c r="EA19" i="51"/>
  <c r="EA25" i="51"/>
  <c r="EA15" i="51"/>
  <c r="EA14" i="51"/>
  <c r="EA13" i="51"/>
  <c r="EA12" i="51"/>
  <c r="EA11" i="51"/>
  <c r="DZ10" i="51"/>
  <c r="DY10" i="51"/>
  <c r="DX10" i="51"/>
  <c r="DR10" i="51"/>
  <c r="DQ10" i="51"/>
  <c r="DP10" i="51"/>
  <c r="DN10" i="51"/>
  <c r="DM10" i="51"/>
  <c r="DL10" i="51"/>
  <c r="CL11" i="51"/>
  <c r="CG10" i="51"/>
  <c r="CF10" i="51"/>
  <c r="CE10" i="51"/>
  <c r="CL27" i="51"/>
  <c r="DW27" i="51"/>
  <c r="CL21" i="51"/>
  <c r="DW21" i="51"/>
  <c r="CL20" i="51"/>
  <c r="DW20" i="51"/>
  <c r="CL19" i="51"/>
  <c r="DW19" i="51"/>
  <c r="CL25" i="51"/>
  <c r="DW25" i="51"/>
  <c r="CL15" i="51"/>
  <c r="DW15" i="51"/>
  <c r="CL14" i="51"/>
  <c r="DW14" i="51"/>
  <c r="CL13" i="51"/>
  <c r="DW13" i="51"/>
  <c r="CL12" i="51"/>
  <c r="DW12" i="51"/>
  <c r="CK10" i="51"/>
  <c r="CJ10" i="51"/>
  <c r="CI10" i="51"/>
  <c r="CC10" i="51"/>
  <c r="CB10" i="51"/>
  <c r="CA10" i="51"/>
  <c r="BA12" i="51"/>
  <c r="W17" i="51"/>
  <c r="X13" i="51"/>
  <c r="DO13" i="51"/>
  <c r="X12" i="51"/>
  <c r="BA27" i="51"/>
  <c r="DS27" i="51"/>
  <c r="BA21" i="51"/>
  <c r="DS21" i="51"/>
  <c r="BA20" i="51"/>
  <c r="DS20" i="51"/>
  <c r="BA19" i="51"/>
  <c r="CH19" i="51"/>
  <c r="BA25" i="51"/>
  <c r="CH25" i="51"/>
  <c r="BA15" i="51"/>
  <c r="CH15" i="51"/>
  <c r="BA14" i="51"/>
  <c r="DS14" i="51"/>
  <c r="BA13" i="51"/>
  <c r="CH13" i="51"/>
  <c r="AZ10" i="51"/>
  <c r="AY10" i="51"/>
  <c r="AX10" i="51"/>
  <c r="AV10" i="51"/>
  <c r="AU10" i="51"/>
  <c r="AT10" i="51"/>
  <c r="X27" i="51"/>
  <c r="DO27" i="51"/>
  <c r="X21" i="51"/>
  <c r="DO21" i="51"/>
  <c r="X20" i="51"/>
  <c r="DO20" i="51"/>
  <c r="X19" i="51"/>
  <c r="DO19" i="51"/>
  <c r="X25" i="51"/>
  <c r="DO25" i="51"/>
  <c r="X15" i="51"/>
  <c r="DO15" i="51"/>
  <c r="X14" i="51"/>
  <c r="DO14" i="51"/>
  <c r="V17" i="51"/>
  <c r="W10" i="51"/>
  <c r="V10" i="51"/>
  <c r="U10" i="51"/>
  <c r="BD21" i="51"/>
  <c r="BB21" i="51"/>
  <c r="BC21" i="51"/>
  <c r="DO12" i="51"/>
  <c r="AG27" i="51"/>
  <c r="AG29" i="51"/>
  <c r="AD29" i="51"/>
  <c r="BK29" i="51"/>
  <c r="BN27" i="51"/>
  <c r="BN29" i="51"/>
  <c r="D16" i="38"/>
  <c r="E15" i="38"/>
  <c r="CJ5" i="51"/>
  <c r="F15" i="38"/>
  <c r="CY27" i="51"/>
  <c r="CY29" i="51"/>
  <c r="CV29" i="51"/>
  <c r="BB11" i="51"/>
  <c r="C16" i="38"/>
  <c r="EB11" i="51"/>
  <c r="CM11" i="51"/>
  <c r="DS12" i="51"/>
  <c r="V23" i="51"/>
  <c r="V29" i="51"/>
  <c r="DW11" i="51"/>
  <c r="CD11" i="51"/>
  <c r="CJ23" i="51"/>
  <c r="CH11" i="51"/>
  <c r="EC13" i="51"/>
  <c r="ED20" i="51"/>
  <c r="ED15" i="51"/>
  <c r="EC25" i="51"/>
  <c r="ED25" i="51"/>
  <c r="EC21" i="51"/>
  <c r="ED21" i="51"/>
  <c r="ED11" i="51"/>
  <c r="EB13" i="51"/>
  <c r="EB12" i="51"/>
  <c r="ED13" i="51"/>
  <c r="EB20" i="51"/>
  <c r="EC12" i="51"/>
  <c r="ED12" i="51"/>
  <c r="EB15" i="51"/>
  <c r="EB19" i="51"/>
  <c r="EC15" i="51"/>
  <c r="EC19" i="51"/>
  <c r="EB27" i="51"/>
  <c r="EB21" i="51"/>
  <c r="DX23" i="51"/>
  <c r="DY23" i="51"/>
  <c r="DZ23" i="51"/>
  <c r="EC20" i="51"/>
  <c r="EB25" i="51"/>
  <c r="EC14" i="51"/>
  <c r="ED14" i="51"/>
  <c r="ED27" i="51"/>
  <c r="AX23" i="51"/>
  <c r="EC11" i="51"/>
  <c r="EB14" i="51"/>
  <c r="ED19" i="51"/>
  <c r="EC27" i="51"/>
  <c r="CM21" i="51"/>
  <c r="CO21" i="51"/>
  <c r="CO25" i="51"/>
  <c r="CN27" i="51"/>
  <c r="CO13" i="51"/>
  <c r="CM13" i="51"/>
  <c r="CO15" i="51"/>
  <c r="CM19" i="51"/>
  <c r="BD27" i="51"/>
  <c r="CN13" i="51"/>
  <c r="CN19" i="51"/>
  <c r="CM27" i="51"/>
  <c r="CM14" i="51"/>
  <c r="CM20" i="51"/>
  <c r="CO27" i="51"/>
  <c r="CO19" i="51"/>
  <c r="CN14" i="51"/>
  <c r="CN20" i="51"/>
  <c r="CM12" i="51"/>
  <c r="CO14" i="51"/>
  <c r="CM25" i="51"/>
  <c r="CO20" i="51"/>
  <c r="CN11" i="51"/>
  <c r="BC12" i="51"/>
  <c r="BB15" i="51"/>
  <c r="BC20" i="51"/>
  <c r="CN12" i="51"/>
  <c r="CM15" i="51"/>
  <c r="CN25" i="51"/>
  <c r="CO11" i="51"/>
  <c r="BB20" i="51"/>
  <c r="CO12" i="51"/>
  <c r="CN15" i="51"/>
  <c r="CN21" i="51"/>
  <c r="DS25" i="51"/>
  <c r="BD12" i="51"/>
  <c r="BC15" i="51"/>
  <c r="BB25" i="51"/>
  <c r="BD20" i="51"/>
  <c r="BB13" i="51"/>
  <c r="BD15" i="51"/>
  <c r="BC25" i="51"/>
  <c r="BC13" i="51"/>
  <c r="BD25" i="51"/>
  <c r="BD13" i="51"/>
  <c r="BB19" i="51"/>
  <c r="BB14" i="51"/>
  <c r="BC19" i="51"/>
  <c r="BB27" i="51"/>
  <c r="BD11" i="51"/>
  <c r="BC11" i="51"/>
  <c r="BC14" i="51"/>
  <c r="BD19" i="51"/>
  <c r="BC27" i="51"/>
  <c r="BB12" i="51"/>
  <c r="BD14" i="51"/>
  <c r="DS13" i="51"/>
  <c r="DO11" i="51"/>
  <c r="AW11" i="51"/>
  <c r="AW12" i="51"/>
  <c r="AW14" i="51"/>
  <c r="AW25" i="51"/>
  <c r="AW20" i="51"/>
  <c r="AW27" i="51"/>
  <c r="AT17" i="51"/>
  <c r="CH20" i="51"/>
  <c r="CH27" i="51"/>
  <c r="CD12" i="51"/>
  <c r="CD14" i="51"/>
  <c r="CD25" i="51"/>
  <c r="CD20" i="51"/>
  <c r="CD27" i="51"/>
  <c r="AW13" i="51"/>
  <c r="AW15" i="51"/>
  <c r="AW19" i="51"/>
  <c r="AW21" i="51"/>
  <c r="CH12" i="51"/>
  <c r="DS19" i="51"/>
  <c r="CH21" i="51"/>
  <c r="DS15" i="51"/>
  <c r="CD13" i="51"/>
  <c r="CD15" i="51"/>
  <c r="CD19" i="51"/>
  <c r="CD21" i="51"/>
  <c r="CH14" i="51"/>
  <c r="DS11" i="51"/>
  <c r="DL17" i="51"/>
  <c r="DM17" i="51"/>
  <c r="DN17" i="51"/>
  <c r="DP17" i="51"/>
  <c r="DQ17" i="51"/>
  <c r="DR17" i="51"/>
  <c r="CA17" i="51"/>
  <c r="CB17" i="51"/>
  <c r="CC17" i="51"/>
  <c r="DV17" i="51"/>
  <c r="DU17" i="51"/>
  <c r="DT17" i="51"/>
  <c r="EA17" i="51"/>
  <c r="CE17" i="51"/>
  <c r="CF17" i="51"/>
  <c r="CG17" i="51"/>
  <c r="BA17" i="51"/>
  <c r="X17" i="51"/>
  <c r="CL17" i="51"/>
  <c r="AV17" i="51"/>
  <c r="AU17" i="51"/>
  <c r="U23" i="51"/>
  <c r="W23" i="51"/>
  <c r="D15" i="38"/>
  <c r="AY5" i="51"/>
  <c r="DW17" i="51"/>
  <c r="U8" i="51"/>
  <c r="CG23" i="51"/>
  <c r="CG29" i="51"/>
  <c r="DV23" i="51"/>
  <c r="DV29" i="51"/>
  <c r="AV23" i="51"/>
  <c r="AV29" i="51"/>
  <c r="DR23" i="51"/>
  <c r="DR29" i="51"/>
  <c r="AZ23" i="51"/>
  <c r="AZ29" i="51"/>
  <c r="DN23" i="51"/>
  <c r="DN29" i="51"/>
  <c r="X23" i="51"/>
  <c r="X29" i="51"/>
  <c r="BA23" i="51"/>
  <c r="BA29" i="51"/>
  <c r="DO17" i="51"/>
  <c r="CA23" i="51"/>
  <c r="CA29" i="51"/>
  <c r="AU23" i="51"/>
  <c r="AU29" i="51"/>
  <c r="DX29" i="51"/>
  <c r="DU23" i="51"/>
  <c r="DU29" i="51"/>
  <c r="DL23" i="51"/>
  <c r="DL29" i="51"/>
  <c r="DT23" i="51"/>
  <c r="DT29" i="51"/>
  <c r="DM23" i="51"/>
  <c r="DM29" i="51"/>
  <c r="CK23" i="51"/>
  <c r="CK29" i="51"/>
  <c r="CI23" i="51"/>
  <c r="CI29" i="51"/>
  <c r="AY23" i="51"/>
  <c r="AY29" i="51"/>
  <c r="EE21" i="51"/>
  <c r="EE20" i="51"/>
  <c r="EE19" i="51"/>
  <c r="EE27" i="51"/>
  <c r="EE15" i="51"/>
  <c r="EE13" i="51"/>
  <c r="BE20" i="51"/>
  <c r="BE15" i="51"/>
  <c r="EE14" i="51"/>
  <c r="CP15" i="51"/>
  <c r="CP27" i="51"/>
  <c r="BE13" i="51"/>
  <c r="CJ29" i="51"/>
  <c r="CP12" i="51"/>
  <c r="CP21" i="51"/>
  <c r="CP20" i="51"/>
  <c r="CP19" i="51"/>
  <c r="BE19" i="51"/>
  <c r="CP13" i="51"/>
  <c r="BB17" i="51"/>
  <c r="CP11" i="51"/>
  <c r="BE27" i="51"/>
  <c r="BE21" i="51"/>
  <c r="BE11" i="51"/>
  <c r="CM17" i="51"/>
  <c r="EC17" i="51"/>
  <c r="EE11" i="51"/>
  <c r="ED17" i="51"/>
  <c r="EE12" i="51"/>
  <c r="EE25" i="51"/>
  <c r="EB17" i="51"/>
  <c r="CH17" i="51"/>
  <c r="CP14" i="51"/>
  <c r="CP25" i="51"/>
  <c r="CO17" i="51"/>
  <c r="CN17" i="51"/>
  <c r="DS17" i="51"/>
  <c r="BE25" i="51"/>
  <c r="BC17" i="51"/>
  <c r="BE14" i="51"/>
  <c r="BE12" i="51"/>
  <c r="BD17" i="51"/>
  <c r="CD17" i="51"/>
  <c r="AW17" i="51"/>
  <c r="AT23" i="51"/>
  <c r="DQ23" i="51"/>
  <c r="DP23" i="51"/>
  <c r="CB23" i="51"/>
  <c r="EA23" i="51"/>
  <c r="CF23" i="51"/>
  <c r="DZ29" i="51"/>
  <c r="DY29" i="51"/>
  <c r="CE23" i="51"/>
  <c r="AX29" i="51"/>
  <c r="W29" i="51"/>
  <c r="DW23" i="51"/>
  <c r="DW29" i="51"/>
  <c r="DO23" i="51"/>
  <c r="DO29" i="51"/>
  <c r="BB9" i="51"/>
  <c r="EC23" i="51"/>
  <c r="EC29" i="51"/>
  <c r="BD23" i="51"/>
  <c r="BD29" i="51"/>
  <c r="CD23" i="51"/>
  <c r="CD29" i="51"/>
  <c r="BB23" i="51"/>
  <c r="BB29" i="51"/>
  <c r="DS23" i="51"/>
  <c r="DS29" i="51"/>
  <c r="ED23" i="51"/>
  <c r="ED29" i="51"/>
  <c r="CH23" i="51"/>
  <c r="CH29" i="51"/>
  <c r="AW23" i="51"/>
  <c r="AW29" i="51"/>
  <c r="CN23" i="51"/>
  <c r="CN29" i="51"/>
  <c r="CM23" i="51"/>
  <c r="CM29" i="51"/>
  <c r="CO23" i="51"/>
  <c r="CO29" i="51"/>
  <c r="EB23" i="51"/>
  <c r="EB29" i="51"/>
  <c r="CC23" i="51"/>
  <c r="CC29" i="51"/>
  <c r="CL23" i="51"/>
  <c r="CL29" i="51"/>
  <c r="DL8" i="51"/>
  <c r="CP17" i="51"/>
  <c r="EE17" i="51"/>
  <c r="BE17" i="51"/>
  <c r="BC23" i="51"/>
  <c r="AT29" i="51"/>
  <c r="DQ29" i="51"/>
  <c r="DP29" i="51"/>
  <c r="CB29" i="51"/>
  <c r="CF29" i="51"/>
  <c r="EA29" i="51"/>
  <c r="CE29" i="51"/>
  <c r="U29" i="51"/>
  <c r="C17" i="38"/>
  <c r="DY5" i="51"/>
  <c r="CM9" i="51"/>
  <c r="CP23" i="51"/>
  <c r="BE23" i="51"/>
  <c r="AT8" i="51"/>
  <c r="CA8" i="51"/>
  <c r="AX8" i="51"/>
  <c r="EE23" i="51"/>
  <c r="BC29" i="51"/>
  <c r="P10" i="51"/>
  <c r="O10" i="51"/>
  <c r="N10" i="51"/>
  <c r="EB9" i="51"/>
  <c r="EE29" i="51"/>
  <c r="H9" i="53" a="1"/>
  <c r="H9" i="53"/>
  <c r="CP29" i="51"/>
  <c r="CE8" i="51"/>
  <c r="DP8" i="51"/>
  <c r="D17" i="38"/>
  <c r="H6" i="53"/>
  <c r="K6" i="53"/>
  <c r="I6" i="53"/>
  <c r="J6" i="53"/>
  <c r="BE29" i="51"/>
  <c r="CI8" i="51"/>
  <c r="DT8" i="51"/>
  <c r="L21" i="51"/>
  <c r="L20" i="51"/>
  <c r="L19" i="51"/>
  <c r="L25" i="51"/>
  <c r="L15" i="51"/>
  <c r="L14" i="51"/>
  <c r="L13" i="51"/>
  <c r="L12" i="51"/>
  <c r="K10" i="51"/>
  <c r="J10" i="51"/>
  <c r="I10" i="51"/>
  <c r="E10" i="51"/>
  <c r="D10" i="51"/>
  <c r="C10" i="51"/>
  <c r="L17" i="51"/>
  <c r="DX8" i="51"/>
  <c r="E17" i="38"/>
  <c r="F17" i="38"/>
  <c r="L23" i="51"/>
  <c r="A8" i="51"/>
  <c r="A5" i="12"/>
  <c r="C16" i="10"/>
  <c r="M22" i="43" a="1"/>
  <c r="M22" i="43"/>
  <c r="M21" i="43" a="1"/>
  <c r="M21" i="43"/>
  <c r="M20" i="43" a="1"/>
  <c r="M20" i="43"/>
  <c r="M19" i="43" a="1"/>
  <c r="M19" i="43"/>
  <c r="M18" i="43" a="1"/>
  <c r="M18" i="43"/>
  <c r="M17" i="43" a="1"/>
  <c r="M17" i="43"/>
  <c r="M22" i="41" a="1"/>
  <c r="M22" i="41"/>
  <c r="M21" i="41" a="1"/>
  <c r="M21" i="41"/>
  <c r="M20" i="41" a="1"/>
  <c r="M20" i="41"/>
  <c r="M19" i="41" a="1"/>
  <c r="M19" i="41"/>
  <c r="M18" i="41" a="1"/>
  <c r="M18" i="41"/>
  <c r="M17" i="41" a="1"/>
  <c r="M17" i="41"/>
  <c r="N10" i="34" a="1"/>
  <c r="N10" i="34"/>
  <c r="M22" i="34" a="1"/>
  <c r="M22" i="34"/>
  <c r="M21" i="34" a="1"/>
  <c r="M21" i="34"/>
  <c r="M20" i="34" a="1"/>
  <c r="M20" i="34"/>
  <c r="M19" i="34" a="1"/>
  <c r="M19" i="34"/>
  <c r="M18" i="34" a="1"/>
  <c r="M18" i="34"/>
  <c r="M17" i="34" a="1"/>
  <c r="M17" i="34"/>
  <c r="A1" i="44"/>
  <c r="A1" i="43"/>
  <c r="A1" i="42"/>
  <c r="A1" i="41"/>
  <c r="G9" i="44"/>
  <c r="F41" i="44"/>
  <c r="G39" i="44"/>
  <c r="G38" i="44"/>
  <c r="G37" i="44"/>
  <c r="G36" i="44"/>
  <c r="G35" i="44"/>
  <c r="G34" i="44"/>
  <c r="G33" i="44"/>
  <c r="F29" i="44"/>
  <c r="G27" i="44"/>
  <c r="G26" i="44"/>
  <c r="G25" i="44"/>
  <c r="G23" i="44"/>
  <c r="F19" i="44"/>
  <c r="G17" i="44"/>
  <c r="G16" i="44"/>
  <c r="G15" i="44"/>
  <c r="G14" i="44"/>
  <c r="G13" i="44"/>
  <c r="G12" i="44"/>
  <c r="G11" i="44"/>
  <c r="G10" i="44"/>
  <c r="A5" i="44"/>
  <c r="A4" i="44"/>
  <c r="A2" i="44"/>
  <c r="F41" i="42"/>
  <c r="G39" i="42"/>
  <c r="G38" i="42"/>
  <c r="G37" i="42"/>
  <c r="G36" i="42"/>
  <c r="G35" i="42"/>
  <c r="G34" i="42"/>
  <c r="G33" i="42"/>
  <c r="F29" i="42"/>
  <c r="G27" i="42"/>
  <c r="G26" i="42"/>
  <c r="G25" i="42"/>
  <c r="G24" i="42"/>
  <c r="G23" i="42"/>
  <c r="F19" i="42"/>
  <c r="F43" i="42"/>
  <c r="G17" i="42"/>
  <c r="G16" i="42"/>
  <c r="G15" i="42"/>
  <c r="G14" i="42"/>
  <c r="G13" i="42"/>
  <c r="G12" i="42"/>
  <c r="G11" i="42"/>
  <c r="G10" i="42"/>
  <c r="G9" i="42"/>
  <c r="A5" i="42"/>
  <c r="A4" i="42"/>
  <c r="A2" i="42"/>
  <c r="M34" i="43"/>
  <c r="R34" i="43"/>
  <c r="K34" i="43"/>
  <c r="J34" i="43"/>
  <c r="I34" i="43"/>
  <c r="M33" i="43"/>
  <c r="R33" i="43"/>
  <c r="K33" i="43"/>
  <c r="J33" i="43"/>
  <c r="I33" i="43"/>
  <c r="M32" i="43"/>
  <c r="R32" i="43"/>
  <c r="K32" i="43"/>
  <c r="J32" i="43"/>
  <c r="I32" i="43"/>
  <c r="M31" i="43"/>
  <c r="R31" i="43"/>
  <c r="K31" i="43"/>
  <c r="J31" i="43"/>
  <c r="I31" i="43"/>
  <c r="M30" i="43"/>
  <c r="R30" i="43"/>
  <c r="K30" i="43"/>
  <c r="J30" i="43"/>
  <c r="I30" i="43"/>
  <c r="M29" i="43"/>
  <c r="R29" i="43"/>
  <c r="K29" i="43"/>
  <c r="J29" i="43"/>
  <c r="I29" i="43"/>
  <c r="M28" i="43"/>
  <c r="R28" i="43"/>
  <c r="K28" i="43"/>
  <c r="J28" i="43"/>
  <c r="I28" i="43"/>
  <c r="M27" i="43"/>
  <c r="R27" i="43"/>
  <c r="K22" i="43"/>
  <c r="J22" i="43"/>
  <c r="I22" i="43"/>
  <c r="R21" i="43"/>
  <c r="W21" i="43"/>
  <c r="K21" i="43"/>
  <c r="J21" i="43"/>
  <c r="I21" i="43"/>
  <c r="K20" i="43"/>
  <c r="J20" i="43"/>
  <c r="I20" i="43"/>
  <c r="K19" i="43"/>
  <c r="J19" i="43"/>
  <c r="I19" i="43"/>
  <c r="K18" i="43"/>
  <c r="J18" i="43"/>
  <c r="I18" i="43"/>
  <c r="R17" i="43"/>
  <c r="K17" i="43"/>
  <c r="J17" i="43"/>
  <c r="I17" i="43"/>
  <c r="K12" i="43"/>
  <c r="J12" i="43"/>
  <c r="I12" i="43"/>
  <c r="I8" i="43"/>
  <c r="E8" i="43"/>
  <c r="A5" i="43"/>
  <c r="A4" i="43"/>
  <c r="A2" i="43"/>
  <c r="M34" i="41"/>
  <c r="K34" i="41"/>
  <c r="J34" i="41"/>
  <c r="I34" i="41"/>
  <c r="M33" i="41"/>
  <c r="R33" i="41"/>
  <c r="K33" i="41"/>
  <c r="J33" i="41"/>
  <c r="I33" i="41"/>
  <c r="M32" i="41"/>
  <c r="K32" i="41"/>
  <c r="J32" i="41"/>
  <c r="I32" i="41"/>
  <c r="M31" i="41"/>
  <c r="R31" i="41"/>
  <c r="K31" i="41"/>
  <c r="J31" i="41"/>
  <c r="I31" i="41"/>
  <c r="M30" i="41"/>
  <c r="K30" i="41"/>
  <c r="J30" i="41"/>
  <c r="I30" i="41"/>
  <c r="M29" i="41"/>
  <c r="R29" i="41"/>
  <c r="K29" i="41"/>
  <c r="J29" i="41"/>
  <c r="I29" i="41"/>
  <c r="M28" i="41"/>
  <c r="K28" i="41"/>
  <c r="J28" i="41"/>
  <c r="I28" i="41"/>
  <c r="M27" i="41"/>
  <c r="R27" i="41"/>
  <c r="K27" i="41"/>
  <c r="J27" i="41"/>
  <c r="I27" i="41"/>
  <c r="K22" i="41"/>
  <c r="J22" i="41"/>
  <c r="I22" i="41"/>
  <c r="K21" i="41"/>
  <c r="J21" i="41"/>
  <c r="I21" i="41"/>
  <c r="R20" i="41"/>
  <c r="K20" i="41"/>
  <c r="J20" i="41"/>
  <c r="I20" i="41"/>
  <c r="R19" i="41"/>
  <c r="W19" i="41"/>
  <c r="K19" i="41"/>
  <c r="J19" i="41"/>
  <c r="I19" i="41"/>
  <c r="K18" i="41"/>
  <c r="J18" i="41"/>
  <c r="I18" i="41"/>
  <c r="K17" i="41"/>
  <c r="J17" i="41"/>
  <c r="I17" i="41"/>
  <c r="I8" i="41"/>
  <c r="E8" i="41"/>
  <c r="A5" i="41"/>
  <c r="A4" i="41"/>
  <c r="A2" i="41"/>
  <c r="F43" i="44"/>
  <c r="N28" i="41"/>
  <c r="P28" i="41"/>
  <c r="N34" i="41"/>
  <c r="S34" i="41"/>
  <c r="X34" i="41"/>
  <c r="N28" i="43"/>
  <c r="S28" i="43"/>
  <c r="X28" i="43"/>
  <c r="N30" i="41"/>
  <c r="P30" i="41"/>
  <c r="N32" i="41"/>
  <c r="S32" i="41"/>
  <c r="N34" i="43"/>
  <c r="P34" i="43"/>
  <c r="N31" i="41"/>
  <c r="S31" i="41"/>
  <c r="X31" i="41"/>
  <c r="N33" i="43"/>
  <c r="P33" i="43"/>
  <c r="N30" i="43"/>
  <c r="S30" i="43"/>
  <c r="U30" i="43"/>
  <c r="N32" i="43"/>
  <c r="S22" i="41"/>
  <c r="X22" i="41"/>
  <c r="S11" i="41"/>
  <c r="X11" i="41"/>
  <c r="N33" i="41"/>
  <c r="S33" i="41"/>
  <c r="N27" i="43"/>
  <c r="S27" i="43"/>
  <c r="X27" i="43"/>
  <c r="G41" i="44"/>
  <c r="S20" i="41"/>
  <c r="U20" i="41"/>
  <c r="N27" i="41"/>
  <c r="P27" i="41"/>
  <c r="N29" i="43"/>
  <c r="S29" i="43"/>
  <c r="N29" i="41"/>
  <c r="S29" i="41"/>
  <c r="N31" i="43"/>
  <c r="S31" i="43"/>
  <c r="U31" i="43"/>
  <c r="S10" i="43"/>
  <c r="X10" i="43"/>
  <c r="S18" i="41"/>
  <c r="X18" i="41"/>
  <c r="S19" i="43"/>
  <c r="X19" i="43"/>
  <c r="S20" i="43"/>
  <c r="X20" i="43"/>
  <c r="P17" i="41"/>
  <c r="P18" i="43"/>
  <c r="G29" i="42"/>
  <c r="S21" i="41"/>
  <c r="X21" i="41"/>
  <c r="S12" i="43"/>
  <c r="X12" i="43"/>
  <c r="G29" i="44"/>
  <c r="S12" i="41"/>
  <c r="X12" i="41"/>
  <c r="S19" i="41"/>
  <c r="U19" i="41"/>
  <c r="G41" i="42"/>
  <c r="G19" i="44"/>
  <c r="G19" i="42"/>
  <c r="S17" i="43"/>
  <c r="X17" i="43"/>
  <c r="P17" i="43"/>
  <c r="R20" i="43"/>
  <c r="W20" i="43"/>
  <c r="P20" i="43"/>
  <c r="R19" i="43"/>
  <c r="P19" i="43"/>
  <c r="W34" i="43"/>
  <c r="W32" i="43"/>
  <c r="R18" i="43"/>
  <c r="W18" i="43"/>
  <c r="W30" i="43"/>
  <c r="R22" i="43"/>
  <c r="W22" i="43"/>
  <c r="P22" i="43"/>
  <c r="M14" i="43"/>
  <c r="R10" i="43"/>
  <c r="W10" i="43"/>
  <c r="P10" i="43"/>
  <c r="R12" i="43"/>
  <c r="P12" i="43"/>
  <c r="M24" i="43"/>
  <c r="S21" i="43"/>
  <c r="U21" i="43"/>
  <c r="P21" i="43"/>
  <c r="W28" i="43"/>
  <c r="R11" i="43"/>
  <c r="W11" i="43"/>
  <c r="P11" i="43"/>
  <c r="R36" i="43"/>
  <c r="N14" i="43"/>
  <c r="S11" i="43"/>
  <c r="X11" i="43"/>
  <c r="W17" i="43"/>
  <c r="M36" i="43"/>
  <c r="W27" i="43"/>
  <c r="W29" i="43"/>
  <c r="W31" i="43"/>
  <c r="W33" i="43"/>
  <c r="R17" i="41"/>
  <c r="W17" i="41"/>
  <c r="M24" i="41"/>
  <c r="R18" i="41"/>
  <c r="W18" i="41"/>
  <c r="P18" i="41"/>
  <c r="R12" i="41"/>
  <c r="P12" i="41"/>
  <c r="R22" i="41"/>
  <c r="P22" i="41"/>
  <c r="P11" i="41"/>
  <c r="R11" i="41"/>
  <c r="M14" i="41"/>
  <c r="R10" i="41"/>
  <c r="W10" i="41"/>
  <c r="P10" i="41"/>
  <c r="P20" i="41"/>
  <c r="S10" i="41"/>
  <c r="X10" i="41"/>
  <c r="N14" i="41"/>
  <c r="R21" i="41"/>
  <c r="P21" i="41"/>
  <c r="W20" i="41"/>
  <c r="W27" i="41"/>
  <c r="W29" i="41"/>
  <c r="W31" i="41"/>
  <c r="W33" i="41"/>
  <c r="M36" i="41"/>
  <c r="R28" i="41"/>
  <c r="W28" i="41"/>
  <c r="R30" i="41"/>
  <c r="R32" i="41"/>
  <c r="R34" i="41"/>
  <c r="S28" i="41"/>
  <c r="X28" i="41"/>
  <c r="M38" i="43"/>
  <c r="P34" i="41"/>
  <c r="P28" i="43"/>
  <c r="P29" i="41"/>
  <c r="S30" i="41"/>
  <c r="X30" i="41"/>
  <c r="P27" i="43"/>
  <c r="P32" i="41"/>
  <c r="P30" i="43"/>
  <c r="S33" i="43"/>
  <c r="U33" i="43"/>
  <c r="U28" i="43"/>
  <c r="U22" i="41"/>
  <c r="P31" i="41"/>
  <c r="X32" i="41"/>
  <c r="N36" i="43"/>
  <c r="U18" i="41"/>
  <c r="U29" i="41"/>
  <c r="X29" i="41"/>
  <c r="N36" i="41"/>
  <c r="U34" i="41"/>
  <c r="P32" i="43"/>
  <c r="S34" i="43"/>
  <c r="U34" i="43"/>
  <c r="S32" i="43"/>
  <c r="U31" i="41"/>
  <c r="P33" i="41"/>
  <c r="G43" i="42"/>
  <c r="G43" i="44"/>
  <c r="U11" i="41"/>
  <c r="U19" i="43"/>
  <c r="U12" i="43"/>
  <c r="U17" i="43"/>
  <c r="U20" i="43"/>
  <c r="X14" i="41"/>
  <c r="X33" i="41"/>
  <c r="U33" i="41"/>
  <c r="X29" i="43"/>
  <c r="U29" i="43"/>
  <c r="W11" i="41"/>
  <c r="P31" i="43"/>
  <c r="P29" i="43"/>
  <c r="X31" i="43"/>
  <c r="N24" i="41"/>
  <c r="X20" i="41"/>
  <c r="P19" i="41"/>
  <c r="P24" i="41"/>
  <c r="S17" i="41"/>
  <c r="X17" i="41"/>
  <c r="U21" i="41"/>
  <c r="S27" i="41"/>
  <c r="U27" i="41"/>
  <c r="X14" i="43"/>
  <c r="U12" i="41"/>
  <c r="S22" i="43"/>
  <c r="X22" i="43"/>
  <c r="N24" i="43"/>
  <c r="X21" i="43"/>
  <c r="U32" i="41"/>
  <c r="X30" i="43"/>
  <c r="S18" i="43"/>
  <c r="X18" i="43"/>
  <c r="W12" i="41"/>
  <c r="X19" i="41"/>
  <c r="W12" i="43"/>
  <c r="W14" i="43"/>
  <c r="S14" i="43"/>
  <c r="U11" i="43"/>
  <c r="W19" i="43"/>
  <c r="W24" i="43"/>
  <c r="P14" i="43"/>
  <c r="R24" i="43"/>
  <c r="W36" i="43"/>
  <c r="U27" i="43"/>
  <c r="R14" i="43"/>
  <c r="U10" i="43"/>
  <c r="P24" i="43"/>
  <c r="M38" i="41"/>
  <c r="W21" i="41"/>
  <c r="R36" i="41"/>
  <c r="P14" i="41"/>
  <c r="W22" i="41"/>
  <c r="S14" i="41"/>
  <c r="W30" i="41"/>
  <c r="R14" i="41"/>
  <c r="U10" i="41"/>
  <c r="W34" i="41"/>
  <c r="R24" i="41"/>
  <c r="W32" i="41"/>
  <c r="W36" i="41"/>
  <c r="U28" i="41"/>
  <c r="R38" i="43"/>
  <c r="W24" i="41"/>
  <c r="U30" i="41"/>
  <c r="N38" i="41"/>
  <c r="X33" i="43"/>
  <c r="N38" i="43"/>
  <c r="S36" i="43"/>
  <c r="P36" i="41"/>
  <c r="P38" i="41"/>
  <c r="P36" i="43"/>
  <c r="P38" i="43"/>
  <c r="X32" i="43"/>
  <c r="U32" i="43"/>
  <c r="U36" i="43"/>
  <c r="X34" i="43"/>
  <c r="X24" i="43"/>
  <c r="X24" i="41"/>
  <c r="W38" i="43"/>
  <c r="R38" i="41"/>
  <c r="U18" i="43"/>
  <c r="U17" i="41"/>
  <c r="U24" i="41"/>
  <c r="W14" i="41"/>
  <c r="X27" i="41"/>
  <c r="X36" i="41"/>
  <c r="S36" i="41"/>
  <c r="S24" i="41"/>
  <c r="U22" i="43"/>
  <c r="S24" i="43"/>
  <c r="U14" i="43"/>
  <c r="U14" i="41"/>
  <c r="U36" i="41"/>
  <c r="U38" i="41"/>
  <c r="W38" i="41"/>
  <c r="S38" i="43"/>
  <c r="U24" i="43"/>
  <c r="U38" i="43"/>
  <c r="X36" i="43"/>
  <c r="X38" i="43"/>
  <c r="S38" i="41"/>
  <c r="X38" i="41"/>
  <c r="G9" i="39"/>
  <c r="I9" i="39"/>
  <c r="F41" i="39"/>
  <c r="R27" i="34"/>
  <c r="R17" i="34"/>
  <c r="W17" i="34"/>
  <c r="M14" i="34"/>
  <c r="P10" i="34"/>
  <c r="R10" i="34"/>
  <c r="F29" i="39"/>
  <c r="F19" i="39"/>
  <c r="F43" i="39"/>
  <c r="W27" i="34"/>
  <c r="W10" i="34"/>
  <c r="I39" i="44"/>
  <c r="I38" i="44"/>
  <c r="I37" i="44"/>
  <c r="I35" i="44"/>
  <c r="I34" i="44"/>
  <c r="I27" i="44"/>
  <c r="I26" i="44"/>
  <c r="I25" i="44"/>
  <c r="I24" i="44"/>
  <c r="I16" i="44"/>
  <c r="I15" i="44"/>
  <c r="I14" i="44"/>
  <c r="I13" i="44"/>
  <c r="I12" i="44"/>
  <c r="I11" i="44"/>
  <c r="I10" i="44"/>
  <c r="I39" i="42"/>
  <c r="I38" i="42"/>
  <c r="I37" i="42"/>
  <c r="I36" i="42"/>
  <c r="I35" i="42"/>
  <c r="I34" i="42"/>
  <c r="I26" i="42"/>
  <c r="I25" i="42"/>
  <c r="I24" i="42"/>
  <c r="I17" i="42"/>
  <c r="I16" i="42"/>
  <c r="I15" i="42"/>
  <c r="I14" i="42"/>
  <c r="I13" i="42"/>
  <c r="I11" i="42"/>
  <c r="I10" i="42"/>
  <c r="G39" i="39"/>
  <c r="I39" i="39"/>
  <c r="G38" i="39"/>
  <c r="I38" i="39"/>
  <c r="G37" i="39"/>
  <c r="I37" i="39"/>
  <c r="G36" i="39"/>
  <c r="I36" i="39"/>
  <c r="G35" i="39"/>
  <c r="I35" i="39"/>
  <c r="I34" i="39"/>
  <c r="G27" i="39"/>
  <c r="I27" i="39"/>
  <c r="G26" i="39"/>
  <c r="I26" i="39"/>
  <c r="G25" i="39"/>
  <c r="I25" i="39"/>
  <c r="G24" i="39"/>
  <c r="I24" i="39"/>
  <c r="G17" i="39"/>
  <c r="I17" i="39"/>
  <c r="G16" i="39"/>
  <c r="I16" i="39"/>
  <c r="G15" i="39"/>
  <c r="I15" i="39"/>
  <c r="G14" i="39"/>
  <c r="I14" i="39"/>
  <c r="G13" i="39"/>
  <c r="I13" i="39"/>
  <c r="G12" i="39"/>
  <c r="I12" i="39"/>
  <c r="G11" i="39"/>
  <c r="I11" i="39"/>
  <c r="G10" i="39"/>
  <c r="I10" i="39"/>
  <c r="S10" i="34"/>
  <c r="X10" i="34"/>
  <c r="N11" i="34" a="1"/>
  <c r="N11" i="34"/>
  <c r="I36" i="44"/>
  <c r="I17" i="44"/>
  <c r="I27" i="42"/>
  <c r="I12" i="42"/>
  <c r="C55" i="5"/>
  <c r="R19" i="34"/>
  <c r="R22" i="34"/>
  <c r="D11" i="10"/>
  <c r="D9" i="12"/>
  <c r="C9" i="12"/>
  <c r="B9" i="12"/>
  <c r="AB1" i="43"/>
  <c r="AB1" i="41"/>
  <c r="M34" i="34"/>
  <c r="R34" i="34"/>
  <c r="W34" i="34"/>
  <c r="M33" i="34"/>
  <c r="M32" i="34"/>
  <c r="R32" i="34"/>
  <c r="M31" i="34"/>
  <c r="M30" i="34"/>
  <c r="R30" i="34"/>
  <c r="M29" i="34"/>
  <c r="R29" i="34"/>
  <c r="W29" i="34"/>
  <c r="M28" i="34"/>
  <c r="D31" i="34"/>
  <c r="D32" i="34"/>
  <c r="D33" i="34"/>
  <c r="D34" i="34"/>
  <c r="D22" i="34"/>
  <c r="AB1" i="34"/>
  <c r="I8" i="34"/>
  <c r="D21" i="34"/>
  <c r="E8" i="34"/>
  <c r="A5" i="39"/>
  <c r="A4" i="39"/>
  <c r="A2" i="39"/>
  <c r="A1" i="39"/>
  <c r="A6" i="12"/>
  <c r="A4" i="37"/>
  <c r="A3" i="37"/>
  <c r="A2" i="37"/>
  <c r="A1" i="37"/>
  <c r="A5" i="34"/>
  <c r="A4" i="34"/>
  <c r="A2" i="34"/>
  <c r="A1" i="34"/>
  <c r="A2" i="12"/>
  <c r="A4" i="12"/>
  <c r="A1" i="12"/>
  <c r="A2" i="10"/>
  <c r="A2" i="5"/>
  <c r="R28" i="34"/>
  <c r="W28" i="34"/>
  <c r="K29" i="51"/>
  <c r="J29" i="51"/>
  <c r="R40" i="41"/>
  <c r="S40" i="41"/>
  <c r="G45" i="44"/>
  <c r="G45" i="42"/>
  <c r="N40" i="41"/>
  <c r="F45" i="44"/>
  <c r="F45" i="42"/>
  <c r="S40" i="43"/>
  <c r="R40" i="43"/>
  <c r="M40" i="41"/>
  <c r="N40" i="43"/>
  <c r="M40" i="43"/>
  <c r="M40" i="34"/>
  <c r="M24" i="34"/>
  <c r="N27" i="34"/>
  <c r="Z10" i="34"/>
  <c r="U10" i="34"/>
  <c r="N32" i="34"/>
  <c r="P32" i="34"/>
  <c r="W32" i="34"/>
  <c r="W30" i="34"/>
  <c r="R31" i="34"/>
  <c r="W31" i="34"/>
  <c r="M36" i="34"/>
  <c r="R33" i="34"/>
  <c r="W33" i="34"/>
  <c r="N28" i="34"/>
  <c r="S28" i="34"/>
  <c r="I33" i="39"/>
  <c r="G41" i="39"/>
  <c r="G29" i="39"/>
  <c r="I23" i="39"/>
  <c r="I19" i="39"/>
  <c r="G19" i="39"/>
  <c r="S20" i="34"/>
  <c r="X20" i="34"/>
  <c r="P21" i="34"/>
  <c r="N29" i="34"/>
  <c r="P29" i="34"/>
  <c r="N33" i="34"/>
  <c r="P33" i="34"/>
  <c r="P18" i="34"/>
  <c r="N30" i="34"/>
  <c r="S30" i="34"/>
  <c r="U30" i="34"/>
  <c r="N34" i="34"/>
  <c r="S34" i="34"/>
  <c r="U34" i="34"/>
  <c r="P19" i="34"/>
  <c r="N31" i="34"/>
  <c r="S31" i="34"/>
  <c r="W22" i="34"/>
  <c r="W19" i="34"/>
  <c r="P22" i="34"/>
  <c r="R21" i="34"/>
  <c r="W21" i="34"/>
  <c r="R20" i="34"/>
  <c r="W20" i="34"/>
  <c r="R18" i="34"/>
  <c r="W18" i="34"/>
  <c r="P12" i="34"/>
  <c r="P11" i="34"/>
  <c r="I23" i="44"/>
  <c r="I33" i="44"/>
  <c r="I9" i="44"/>
  <c r="I19" i="44"/>
  <c r="I23" i="42"/>
  <c r="I33" i="42"/>
  <c r="I9" i="42"/>
  <c r="I19" i="42"/>
  <c r="R12" i="34"/>
  <c r="W12" i="34"/>
  <c r="R11" i="34"/>
  <c r="U28" i="34"/>
  <c r="D24" i="52"/>
  <c r="C24" i="12"/>
  <c r="C24" i="52"/>
  <c r="B24" i="12"/>
  <c r="E24" i="52"/>
  <c r="D24" i="12"/>
  <c r="C10" i="52"/>
  <c r="B10" i="12"/>
  <c r="S27" i="34"/>
  <c r="U27" i="34"/>
  <c r="P27" i="34"/>
  <c r="I41" i="39"/>
  <c r="B20" i="12"/>
  <c r="I29" i="39"/>
  <c r="B19" i="12"/>
  <c r="I41" i="42"/>
  <c r="C20" i="12"/>
  <c r="C11" i="51"/>
  <c r="N11" i="51"/>
  <c r="I29" i="42"/>
  <c r="C19" i="12"/>
  <c r="I41" i="44"/>
  <c r="D20" i="12"/>
  <c r="I29" i="44"/>
  <c r="D19" i="12"/>
  <c r="L27" i="51"/>
  <c r="L29" i="51"/>
  <c r="N40" i="34"/>
  <c r="P40" i="34"/>
  <c r="X40" i="41"/>
  <c r="X40" i="43"/>
  <c r="U40" i="43"/>
  <c r="D25" i="51"/>
  <c r="C25" i="51"/>
  <c r="U40" i="41"/>
  <c r="E25" i="51"/>
  <c r="P40" i="43"/>
  <c r="W40" i="43"/>
  <c r="P40" i="41"/>
  <c r="W40" i="41"/>
  <c r="U31" i="34"/>
  <c r="M38" i="34"/>
  <c r="S32" i="34"/>
  <c r="U32" i="34"/>
  <c r="P17" i="34"/>
  <c r="P28" i="34"/>
  <c r="S29" i="34"/>
  <c r="U29" i="34"/>
  <c r="W36" i="34"/>
  <c r="R36" i="34"/>
  <c r="I43" i="42"/>
  <c r="G43" i="39"/>
  <c r="I43" i="39"/>
  <c r="P30" i="34"/>
  <c r="I43" i="44"/>
  <c r="I45" i="44"/>
  <c r="I45" i="42"/>
  <c r="Z29" i="43"/>
  <c r="S18" i="34"/>
  <c r="U18" i="34"/>
  <c r="Z22" i="43"/>
  <c r="P20" i="34"/>
  <c r="R40" i="34"/>
  <c r="W40" i="34"/>
  <c r="N36" i="34"/>
  <c r="S21" i="34"/>
  <c r="U21" i="34"/>
  <c r="S33" i="34"/>
  <c r="U33" i="34"/>
  <c r="P31" i="34"/>
  <c r="N24" i="34"/>
  <c r="S22" i="34"/>
  <c r="U22" i="34"/>
  <c r="X30" i="34"/>
  <c r="Z30" i="34"/>
  <c r="S17" i="34"/>
  <c r="U17" i="34"/>
  <c r="W11" i="34"/>
  <c r="S19" i="34"/>
  <c r="U19" i="34"/>
  <c r="X28" i="34"/>
  <c r="Z28" i="34"/>
  <c r="X31" i="34"/>
  <c r="Z31" i="34"/>
  <c r="Z19" i="41"/>
  <c r="P34" i="34"/>
  <c r="X34" i="34"/>
  <c r="Z34" i="34"/>
  <c r="U20" i="34"/>
  <c r="Z20" i="41"/>
  <c r="R24" i="34"/>
  <c r="Z20" i="34"/>
  <c r="W24" i="34"/>
  <c r="Z21" i="43"/>
  <c r="Z27" i="43"/>
  <c r="Z32" i="43"/>
  <c r="Z17" i="41"/>
  <c r="Z27" i="41"/>
  <c r="Z21" i="41"/>
  <c r="Z30" i="41"/>
  <c r="C18" i="52"/>
  <c r="Z12" i="43"/>
  <c r="Z11" i="41"/>
  <c r="Z12" i="41"/>
  <c r="R14" i="34"/>
  <c r="S12" i="34"/>
  <c r="X12" i="34"/>
  <c r="Z12" i="34"/>
  <c r="S11" i="34"/>
  <c r="N14" i="34"/>
  <c r="F24" i="52"/>
  <c r="C12" i="52"/>
  <c r="B12" i="12"/>
  <c r="F19" i="12"/>
  <c r="F20" i="12"/>
  <c r="F24" i="12"/>
  <c r="D12" i="52"/>
  <c r="C12" i="12"/>
  <c r="D18" i="52"/>
  <c r="C18" i="12"/>
  <c r="D11" i="52"/>
  <c r="C11" i="12"/>
  <c r="E18" i="52"/>
  <c r="D18" i="12"/>
  <c r="E12" i="52"/>
  <c r="D12" i="12"/>
  <c r="X27" i="34"/>
  <c r="Z27" i="34"/>
  <c r="AI11" i="51"/>
  <c r="Y11" i="51"/>
  <c r="D20" i="51"/>
  <c r="O20" i="51"/>
  <c r="Z20" i="51"/>
  <c r="D19" i="52"/>
  <c r="D20" i="52"/>
  <c r="D21" i="51"/>
  <c r="E20" i="51"/>
  <c r="E19" i="52"/>
  <c r="C20" i="51"/>
  <c r="N20" i="51"/>
  <c r="Y20" i="51"/>
  <c r="C19" i="52"/>
  <c r="E21" i="51"/>
  <c r="P21" i="51"/>
  <c r="AA21" i="51"/>
  <c r="E20" i="52"/>
  <c r="C21" i="51"/>
  <c r="N21" i="51"/>
  <c r="Y21" i="51"/>
  <c r="C20" i="52"/>
  <c r="D13" i="51"/>
  <c r="O13" i="51"/>
  <c r="Z13" i="51"/>
  <c r="D12" i="51"/>
  <c r="O12" i="51"/>
  <c r="Z12" i="51"/>
  <c r="E13" i="51"/>
  <c r="P13" i="51"/>
  <c r="AA13" i="51"/>
  <c r="C13" i="51"/>
  <c r="G25" i="51"/>
  <c r="O25" i="51"/>
  <c r="Z25" i="51"/>
  <c r="N25" i="51"/>
  <c r="Y25" i="51"/>
  <c r="P25" i="51"/>
  <c r="AA25" i="51"/>
  <c r="D19" i="51"/>
  <c r="C19" i="51"/>
  <c r="E19" i="51"/>
  <c r="X32" i="34"/>
  <c r="Z32" i="34"/>
  <c r="Z34" i="41"/>
  <c r="X29" i="34"/>
  <c r="Z29" i="34"/>
  <c r="Z28" i="43"/>
  <c r="P24" i="34"/>
  <c r="X17" i="34"/>
  <c r="Z17" i="34"/>
  <c r="Z34" i="43"/>
  <c r="Z30" i="43"/>
  <c r="Z18" i="41"/>
  <c r="Z19" i="43"/>
  <c r="Z31" i="41"/>
  <c r="Z28" i="41"/>
  <c r="Z33" i="41"/>
  <c r="Z31" i="43"/>
  <c r="P36" i="34"/>
  <c r="X18" i="34"/>
  <c r="Z18" i="34"/>
  <c r="S24" i="34"/>
  <c r="X33" i="34"/>
  <c r="Z33" i="34"/>
  <c r="X19" i="34"/>
  <c r="Z19" i="34"/>
  <c r="S40" i="34"/>
  <c r="X40" i="34"/>
  <c r="N38" i="34"/>
  <c r="X21" i="34"/>
  <c r="Z21" i="34"/>
  <c r="Z29" i="41"/>
  <c r="X22" i="34"/>
  <c r="Z22" i="34"/>
  <c r="P14" i="34"/>
  <c r="S36" i="34"/>
  <c r="R38" i="34"/>
  <c r="U36" i="34"/>
  <c r="Z18" i="43"/>
  <c r="Z32" i="41"/>
  <c r="U24" i="34"/>
  <c r="Z33" i="43"/>
  <c r="Z22" i="41"/>
  <c r="X11" i="34"/>
  <c r="Z20" i="43"/>
  <c r="Z17" i="43"/>
  <c r="Z11" i="43"/>
  <c r="U12" i="34"/>
  <c r="W14" i="34"/>
  <c r="W38" i="34"/>
  <c r="U11" i="34"/>
  <c r="S14" i="34"/>
  <c r="F12" i="52"/>
  <c r="F18" i="52"/>
  <c r="F12" i="12"/>
  <c r="F18" i="12"/>
  <c r="E11" i="52"/>
  <c r="D11" i="12"/>
  <c r="Z40" i="34"/>
  <c r="B26" i="12"/>
  <c r="BP11" i="51"/>
  <c r="BT11" i="51"/>
  <c r="AM11" i="51"/>
  <c r="BF11" i="51"/>
  <c r="AI20" i="51"/>
  <c r="AM20" i="51"/>
  <c r="F19" i="52"/>
  <c r="AI21" i="51"/>
  <c r="AM21" i="51"/>
  <c r="G21" i="51"/>
  <c r="G20" i="51"/>
  <c r="P20" i="51"/>
  <c r="AA20" i="51"/>
  <c r="O21" i="51"/>
  <c r="Z21" i="51"/>
  <c r="F20" i="52"/>
  <c r="G13" i="51"/>
  <c r="N13" i="51"/>
  <c r="Y13" i="51"/>
  <c r="E12" i="51"/>
  <c r="P12" i="51"/>
  <c r="AA12" i="51"/>
  <c r="AJ13" i="51"/>
  <c r="AN13" i="51"/>
  <c r="AJ12" i="51"/>
  <c r="AN12" i="51"/>
  <c r="AK13" i="51"/>
  <c r="AO13" i="51"/>
  <c r="AK21" i="51"/>
  <c r="AO21" i="51"/>
  <c r="AJ20" i="51"/>
  <c r="AN20" i="51"/>
  <c r="AK25" i="51"/>
  <c r="AO25" i="51"/>
  <c r="AJ25" i="51"/>
  <c r="AN25" i="51"/>
  <c r="AI25" i="51"/>
  <c r="AM25" i="51"/>
  <c r="Q25" i="51"/>
  <c r="P19" i="51"/>
  <c r="AA19" i="51"/>
  <c r="N19" i="51"/>
  <c r="Y19" i="51"/>
  <c r="O19" i="51"/>
  <c r="Z19" i="51"/>
  <c r="Z36" i="34"/>
  <c r="P38" i="34"/>
  <c r="Z24" i="34"/>
  <c r="Z24" i="41"/>
  <c r="Z36" i="43"/>
  <c r="X14" i="34"/>
  <c r="Z36" i="41"/>
  <c r="X24" i="34"/>
  <c r="X36" i="34"/>
  <c r="U40" i="34"/>
  <c r="Z40" i="43"/>
  <c r="Z40" i="41"/>
  <c r="S38" i="34"/>
  <c r="Z10" i="43"/>
  <c r="Z11" i="34"/>
  <c r="Z10" i="41"/>
  <c r="Z24" i="43"/>
  <c r="U14" i="34"/>
  <c r="U38" i="34"/>
  <c r="D26" i="52"/>
  <c r="C26" i="12"/>
  <c r="E26" i="52"/>
  <c r="D26" i="12"/>
  <c r="C27" i="51"/>
  <c r="N27" i="51"/>
  <c r="Y27" i="51"/>
  <c r="C26" i="52"/>
  <c r="E13" i="52"/>
  <c r="D13" i="12"/>
  <c r="D14" i="52"/>
  <c r="C14" i="12"/>
  <c r="E10" i="52"/>
  <c r="D10" i="12"/>
  <c r="E14" i="52"/>
  <c r="D14" i="12"/>
  <c r="C11" i="52"/>
  <c r="B11" i="12"/>
  <c r="F11" i="12"/>
  <c r="D13" i="52"/>
  <c r="C13" i="12"/>
  <c r="C14" i="52"/>
  <c r="B14" i="12"/>
  <c r="C13" i="52"/>
  <c r="B13" i="12"/>
  <c r="D10" i="52" a="1"/>
  <c r="D10" i="52"/>
  <c r="C10" i="12" a="1"/>
  <c r="C10" i="12"/>
  <c r="BF20" i="51"/>
  <c r="BP20" i="51"/>
  <c r="BT20" i="51"/>
  <c r="BP21" i="51"/>
  <c r="BT21" i="51"/>
  <c r="BF21" i="51"/>
  <c r="AK20" i="51"/>
  <c r="AO20" i="51"/>
  <c r="AP20" i="51"/>
  <c r="Q20" i="51"/>
  <c r="Q21" i="51"/>
  <c r="AJ21" i="51"/>
  <c r="AN21" i="51"/>
  <c r="AP21" i="51"/>
  <c r="Q13" i="51"/>
  <c r="AI13" i="51"/>
  <c r="AM13" i="51"/>
  <c r="AP13" i="51"/>
  <c r="D11" i="51" a="1"/>
  <c r="D11" i="51"/>
  <c r="O11" i="51"/>
  <c r="C12" i="51"/>
  <c r="AP25" i="51"/>
  <c r="BQ20" i="51"/>
  <c r="BU20" i="51"/>
  <c r="BG20" i="51"/>
  <c r="BP25" i="51"/>
  <c r="BT25" i="51"/>
  <c r="BF25" i="51"/>
  <c r="BQ12" i="51"/>
  <c r="BU12" i="51"/>
  <c r="BG12" i="51"/>
  <c r="BR13" i="51"/>
  <c r="BV13" i="51"/>
  <c r="BH13" i="51"/>
  <c r="BQ25" i="51"/>
  <c r="BU25" i="51"/>
  <c r="BG25" i="51"/>
  <c r="BR25" i="51"/>
  <c r="BV25" i="51"/>
  <c r="BH25" i="51"/>
  <c r="BR21" i="51"/>
  <c r="BV21" i="51"/>
  <c r="BH21" i="51"/>
  <c r="BQ13" i="51"/>
  <c r="BU13" i="51"/>
  <c r="BG13" i="51"/>
  <c r="AB20" i="51"/>
  <c r="AB21" i="51"/>
  <c r="AB13" i="51"/>
  <c r="AI19" i="51"/>
  <c r="AM19" i="51"/>
  <c r="AK12" i="51"/>
  <c r="AO12" i="51"/>
  <c r="AJ19" i="51"/>
  <c r="AN19" i="51"/>
  <c r="AK19" i="51"/>
  <c r="AO19" i="51"/>
  <c r="AL25" i="51"/>
  <c r="AB25" i="51"/>
  <c r="Q19" i="51"/>
  <c r="D27" i="51"/>
  <c r="E27" i="51"/>
  <c r="E15" i="51"/>
  <c r="D14" i="51"/>
  <c r="C15" i="51"/>
  <c r="N15" i="51"/>
  <c r="Y15" i="51"/>
  <c r="C14" i="51"/>
  <c r="D15" i="51"/>
  <c r="E14" i="51"/>
  <c r="E11" i="51"/>
  <c r="P11" i="51"/>
  <c r="Z14" i="34"/>
  <c r="Z38" i="34"/>
  <c r="X38" i="34"/>
  <c r="Z14" i="43"/>
  <c r="Z38" i="43"/>
  <c r="Z14" i="41"/>
  <c r="Z38" i="41"/>
  <c r="F10" i="12"/>
  <c r="E16" i="52"/>
  <c r="E22" i="52"/>
  <c r="E28" i="52"/>
  <c r="C16" i="52"/>
  <c r="C22" i="52"/>
  <c r="C28" i="52"/>
  <c r="F26" i="12"/>
  <c r="F13" i="52"/>
  <c r="F13" i="12"/>
  <c r="F26" i="52"/>
  <c r="D16" i="52"/>
  <c r="D22" i="52"/>
  <c r="D28" i="52"/>
  <c r="F14" i="12"/>
  <c r="D16" i="12"/>
  <c r="D22" i="12"/>
  <c r="F14" i="52"/>
  <c r="F11" i="52"/>
  <c r="AI27" i="51"/>
  <c r="AM27" i="51"/>
  <c r="F10" i="52"/>
  <c r="C16" i="12"/>
  <c r="C22" i="12"/>
  <c r="B16" i="12"/>
  <c r="Q11" i="51"/>
  <c r="AL20" i="51"/>
  <c r="DA21" i="51"/>
  <c r="DE21" i="51"/>
  <c r="DA20" i="51"/>
  <c r="DE20" i="51"/>
  <c r="CQ20" i="51"/>
  <c r="CQ21" i="51"/>
  <c r="BH20" i="51"/>
  <c r="BI20" i="51"/>
  <c r="BR20" i="51"/>
  <c r="BV20" i="51"/>
  <c r="BW20" i="51"/>
  <c r="BG21" i="51"/>
  <c r="BI21" i="51"/>
  <c r="BQ21" i="51"/>
  <c r="BU21" i="51"/>
  <c r="BW21" i="51"/>
  <c r="AL21" i="51"/>
  <c r="AL13" i="51"/>
  <c r="CQ11" i="51"/>
  <c r="BW25" i="51"/>
  <c r="DA11" i="51"/>
  <c r="BF13" i="51"/>
  <c r="BI13" i="51"/>
  <c r="BP13" i="51"/>
  <c r="BT13" i="51"/>
  <c r="BW13" i="51"/>
  <c r="G12" i="51"/>
  <c r="N12" i="51"/>
  <c r="AP19" i="51"/>
  <c r="DB13" i="51"/>
  <c r="DF13" i="51"/>
  <c r="CR13" i="51"/>
  <c r="DA25" i="51"/>
  <c r="DE25" i="51"/>
  <c r="CQ25" i="51"/>
  <c r="CS13" i="51"/>
  <c r="DC13" i="51"/>
  <c r="DG13" i="51"/>
  <c r="CS21" i="51"/>
  <c r="DC21" i="51"/>
  <c r="DG21" i="51"/>
  <c r="DB20" i="51"/>
  <c r="DF20" i="51"/>
  <c r="CR20" i="51"/>
  <c r="DC25" i="51"/>
  <c r="DG25" i="51"/>
  <c r="CS25" i="51"/>
  <c r="DB25" i="51"/>
  <c r="DF25" i="51"/>
  <c r="CR25" i="51"/>
  <c r="DB12" i="51"/>
  <c r="DF12" i="51"/>
  <c r="CR12" i="51"/>
  <c r="BS25" i="51"/>
  <c r="BQ19" i="51"/>
  <c r="BU19" i="51"/>
  <c r="BG19" i="51"/>
  <c r="BP19" i="51"/>
  <c r="BT19" i="51"/>
  <c r="BF19" i="51"/>
  <c r="BR19" i="51"/>
  <c r="BV19" i="51"/>
  <c r="BH19" i="51"/>
  <c r="BI25" i="51"/>
  <c r="BR12" i="51"/>
  <c r="BV12" i="51"/>
  <c r="BH12" i="51"/>
  <c r="AI15" i="51"/>
  <c r="AM15" i="51"/>
  <c r="AB19" i="51"/>
  <c r="AL19" i="51"/>
  <c r="G11" i="51"/>
  <c r="P27" i="51"/>
  <c r="AA27" i="51"/>
  <c r="O27" i="51"/>
  <c r="G27" i="51"/>
  <c r="G14" i="51"/>
  <c r="G15" i="51"/>
  <c r="N14" i="51"/>
  <c r="Y14" i="51"/>
  <c r="P14" i="51"/>
  <c r="AA14" i="51"/>
  <c r="O14" i="51"/>
  <c r="Z14" i="51"/>
  <c r="O15" i="51"/>
  <c r="Z15" i="51"/>
  <c r="P15" i="51"/>
  <c r="AA15" i="51"/>
  <c r="C17" i="51"/>
  <c r="C23" i="51"/>
  <c r="D17" i="51"/>
  <c r="E17" i="51"/>
  <c r="D28" i="12"/>
  <c r="B22" i="12"/>
  <c r="B28" i="12"/>
  <c r="BF27" i="51"/>
  <c r="BP27" i="51"/>
  <c r="BT27" i="51"/>
  <c r="F16" i="52"/>
  <c r="F22" i="52"/>
  <c r="F16" i="12"/>
  <c r="F22" i="12"/>
  <c r="C28" i="12"/>
  <c r="EF20" i="51"/>
  <c r="EF21" i="51"/>
  <c r="BS20" i="51"/>
  <c r="CS20" i="51"/>
  <c r="CT20" i="51"/>
  <c r="DC20" i="51"/>
  <c r="DG20" i="51"/>
  <c r="DH20" i="51"/>
  <c r="DB21" i="51"/>
  <c r="DF21" i="51"/>
  <c r="DH21" i="51"/>
  <c r="BS21" i="51"/>
  <c r="CR21" i="51"/>
  <c r="CT21" i="51"/>
  <c r="BS13" i="51"/>
  <c r="F28" i="52"/>
  <c r="AJ11" i="51"/>
  <c r="DE11" i="51"/>
  <c r="CQ13" i="51"/>
  <c r="CT13" i="51"/>
  <c r="DA13" i="51"/>
  <c r="DE13" i="51"/>
  <c r="DH13" i="51"/>
  <c r="Z27" i="51"/>
  <c r="DH25" i="51"/>
  <c r="BW19" i="51"/>
  <c r="Z11" i="51"/>
  <c r="Y12" i="51"/>
  <c r="AB12" i="51"/>
  <c r="AA11" i="51"/>
  <c r="EF11" i="51"/>
  <c r="Q12" i="51"/>
  <c r="AI12" i="51"/>
  <c r="AL12" i="51"/>
  <c r="EH13" i="51"/>
  <c r="EG20" i="51"/>
  <c r="EG25" i="51"/>
  <c r="EH25" i="51"/>
  <c r="EF25" i="51"/>
  <c r="EG12" i="51"/>
  <c r="EG13" i="51"/>
  <c r="EH21" i="51"/>
  <c r="BI19" i="51"/>
  <c r="CQ19" i="51"/>
  <c r="DA19" i="51"/>
  <c r="DE19" i="51"/>
  <c r="DC12" i="51"/>
  <c r="DG12" i="51"/>
  <c r="CS12" i="51"/>
  <c r="CR19" i="51"/>
  <c r="DB19" i="51"/>
  <c r="DF19" i="51"/>
  <c r="CT25" i="51"/>
  <c r="DD25" i="51"/>
  <c r="CS19" i="51"/>
  <c r="DC19" i="51"/>
  <c r="DG19" i="51"/>
  <c r="BP15" i="51"/>
  <c r="BT15" i="51"/>
  <c r="BF15" i="51"/>
  <c r="BS19" i="51"/>
  <c r="AJ15" i="51"/>
  <c r="AN15" i="51"/>
  <c r="AK27" i="51"/>
  <c r="AO27" i="51"/>
  <c r="AI14" i="51"/>
  <c r="AM14" i="51"/>
  <c r="AK15" i="51"/>
  <c r="AO15" i="51"/>
  <c r="AJ27" i="51"/>
  <c r="AJ14" i="51"/>
  <c r="AN14" i="51"/>
  <c r="AK14" i="51"/>
  <c r="AO14" i="51"/>
  <c r="AK11" i="51"/>
  <c r="E23" i="51"/>
  <c r="E29" i="51"/>
  <c r="Q27" i="51"/>
  <c r="Q14" i="51"/>
  <c r="P17" i="51"/>
  <c r="G17" i="51"/>
  <c r="N17" i="51"/>
  <c r="O17" i="51"/>
  <c r="Q15" i="51"/>
  <c r="F28" i="12"/>
  <c r="CQ27" i="51"/>
  <c r="DA27" i="51"/>
  <c r="DE27" i="51"/>
  <c r="BQ11" i="51"/>
  <c r="BU11" i="51"/>
  <c r="BG11" i="51"/>
  <c r="AB11" i="51"/>
  <c r="AN27" i="51"/>
  <c r="AP27" i="51"/>
  <c r="DD21" i="51"/>
  <c r="EG21" i="51"/>
  <c r="EI21" i="51"/>
  <c r="DD20" i="51"/>
  <c r="EH20" i="51"/>
  <c r="EI20" i="51"/>
  <c r="AN11" i="51"/>
  <c r="AN17" i="51"/>
  <c r="DD13" i="51"/>
  <c r="EF13" i="51"/>
  <c r="EI13" i="51"/>
  <c r="Y17" i="51"/>
  <c r="Y23" i="51"/>
  <c r="Y29" i="51"/>
  <c r="BF12" i="51"/>
  <c r="BI12" i="51"/>
  <c r="DH19" i="51"/>
  <c r="AM12" i="51"/>
  <c r="BP12" i="51"/>
  <c r="BT12" i="51"/>
  <c r="AO11" i="51"/>
  <c r="AP15" i="51"/>
  <c r="EI25" i="51"/>
  <c r="EH12" i="51"/>
  <c r="EH19" i="51"/>
  <c r="EF19" i="51"/>
  <c r="EG19" i="51"/>
  <c r="DA15" i="51"/>
  <c r="DE15" i="51"/>
  <c r="CQ15" i="51"/>
  <c r="DD19" i="51"/>
  <c r="CT19" i="51"/>
  <c r="AB15" i="51"/>
  <c r="AL11" i="51"/>
  <c r="BR11" i="51"/>
  <c r="BV11" i="51"/>
  <c r="BH11" i="51"/>
  <c r="BR15" i="51"/>
  <c r="BV15" i="51"/>
  <c r="BH15" i="51"/>
  <c r="BR14" i="51"/>
  <c r="BV14" i="51"/>
  <c r="BH14" i="51"/>
  <c r="BP14" i="51"/>
  <c r="BT14" i="51"/>
  <c r="BF14" i="51"/>
  <c r="BQ14" i="51"/>
  <c r="BU14" i="51"/>
  <c r="BG14" i="51"/>
  <c r="BR27" i="51"/>
  <c r="BV27" i="51"/>
  <c r="BH27" i="51"/>
  <c r="BQ27" i="51"/>
  <c r="BG27" i="51"/>
  <c r="BQ15" i="51"/>
  <c r="BU15" i="51"/>
  <c r="BG15" i="51"/>
  <c r="AL14" i="51"/>
  <c r="AI17" i="51"/>
  <c r="AL27" i="51"/>
  <c r="AL15" i="51"/>
  <c r="AB27" i="51"/>
  <c r="Z17" i="51"/>
  <c r="AK17" i="51"/>
  <c r="AJ17" i="51"/>
  <c r="AA17" i="51"/>
  <c r="AB14" i="51"/>
  <c r="P23" i="51"/>
  <c r="P29" i="51"/>
  <c r="D23" i="51"/>
  <c r="D29" i="51"/>
  <c r="O23" i="51"/>
  <c r="O29" i="51"/>
  <c r="C29" i="51"/>
  <c r="Q17" i="51"/>
  <c r="EF27" i="51"/>
  <c r="CR11" i="51"/>
  <c r="DB11" i="51"/>
  <c r="EG11" i="51"/>
  <c r="BI11" i="51"/>
  <c r="BU27" i="51"/>
  <c r="BW27" i="51"/>
  <c r="BW11" i="51"/>
  <c r="BW15" i="51"/>
  <c r="BF17" i="51"/>
  <c r="BF23" i="51"/>
  <c r="BF29" i="51"/>
  <c r="CQ12" i="51"/>
  <c r="CT12" i="51"/>
  <c r="BV17" i="51"/>
  <c r="BU17" i="51"/>
  <c r="BU23" i="51"/>
  <c r="BW14" i="51"/>
  <c r="BW12" i="51"/>
  <c r="BT17" i="51"/>
  <c r="BT23" i="51"/>
  <c r="BT29" i="51"/>
  <c r="AP12" i="51"/>
  <c r="DA12" i="51"/>
  <c r="BS11" i="51"/>
  <c r="AP11" i="51"/>
  <c r="AJ23" i="51"/>
  <c r="AJ29" i="51"/>
  <c r="BS12" i="51"/>
  <c r="AA23" i="51"/>
  <c r="AA29" i="51"/>
  <c r="AM17" i="51"/>
  <c r="BP17" i="51"/>
  <c r="BP23" i="51"/>
  <c r="AO17" i="51"/>
  <c r="AP14" i="51"/>
  <c r="AN23" i="51"/>
  <c r="AN29" i="51"/>
  <c r="EF15" i="51"/>
  <c r="EI19" i="51"/>
  <c r="CS14" i="51"/>
  <c r="DC14" i="51"/>
  <c r="DG14" i="51"/>
  <c r="BQ17" i="51"/>
  <c r="CR14" i="51"/>
  <c r="DB14" i="51"/>
  <c r="DF14" i="51"/>
  <c r="DB15" i="51"/>
  <c r="DF15" i="51"/>
  <c r="CR15" i="51"/>
  <c r="DC15" i="51"/>
  <c r="DG15" i="51"/>
  <c r="CS15" i="51"/>
  <c r="CS27" i="51"/>
  <c r="DC27" i="51"/>
  <c r="DG27" i="51"/>
  <c r="CR27" i="51"/>
  <c r="DB27" i="51"/>
  <c r="CQ14" i="51"/>
  <c r="DA14" i="51"/>
  <c r="DE14" i="51"/>
  <c r="DC11" i="51"/>
  <c r="DG11" i="51"/>
  <c r="CS11" i="51"/>
  <c r="BS27" i="51"/>
  <c r="AL17" i="51"/>
  <c r="BI14" i="51"/>
  <c r="BS14" i="51"/>
  <c r="BG17" i="51"/>
  <c r="BS15" i="51"/>
  <c r="BI15" i="51"/>
  <c r="BH17" i="51"/>
  <c r="BR17" i="51"/>
  <c r="BI27" i="51"/>
  <c r="AI23" i="51"/>
  <c r="AI29" i="51"/>
  <c r="AB17" i="51"/>
  <c r="AK23" i="51"/>
  <c r="AK29" i="51"/>
  <c r="Z23" i="51"/>
  <c r="N23" i="51"/>
  <c r="N29" i="51"/>
  <c r="D10" i="10"/>
  <c r="D13" i="10"/>
  <c r="B9" i="10"/>
  <c r="D17" i="10"/>
  <c r="B16" i="10"/>
  <c r="Q23" i="51"/>
  <c r="DF11" i="51"/>
  <c r="DH11" i="51"/>
  <c r="DF27" i="51"/>
  <c r="DH27" i="51"/>
  <c r="DH15" i="51"/>
  <c r="DG17" i="51"/>
  <c r="DH14" i="51"/>
  <c r="EF12" i="51"/>
  <c r="EI12" i="51"/>
  <c r="DE12" i="51"/>
  <c r="BV23" i="51"/>
  <c r="BV29" i="51"/>
  <c r="DA17" i="51"/>
  <c r="DA23" i="51"/>
  <c r="DA29" i="51"/>
  <c r="BU29" i="51"/>
  <c r="AP17" i="51"/>
  <c r="AP23" i="51"/>
  <c r="AP29" i="51"/>
  <c r="BW17" i="51"/>
  <c r="DD12" i="51"/>
  <c r="CT11" i="51"/>
  <c r="BG23" i="51"/>
  <c r="BG29" i="51"/>
  <c r="AM23" i="51"/>
  <c r="AM29" i="51"/>
  <c r="AL23" i="51"/>
  <c r="AO23" i="51"/>
  <c r="AO29" i="51"/>
  <c r="BQ23" i="51"/>
  <c r="BQ29" i="51"/>
  <c r="CT27" i="51"/>
  <c r="CR17" i="51"/>
  <c r="EH27" i="51"/>
  <c r="EG14" i="51"/>
  <c r="DD11" i="51"/>
  <c r="EH11" i="51"/>
  <c r="EH15" i="51"/>
  <c r="EF14" i="51"/>
  <c r="EH14" i="51"/>
  <c r="EG27" i="51"/>
  <c r="DB17" i="51"/>
  <c r="EG15" i="51"/>
  <c r="CT15" i="51"/>
  <c r="DD14" i="51"/>
  <c r="CT14" i="51"/>
  <c r="DD27" i="51"/>
  <c r="DD15" i="51"/>
  <c r="CS17" i="51"/>
  <c r="CQ17" i="51"/>
  <c r="DC17" i="51"/>
  <c r="BR23" i="51"/>
  <c r="BR29" i="51"/>
  <c r="BS17" i="51"/>
  <c r="BI17" i="51"/>
  <c r="BH23" i="51"/>
  <c r="BH29" i="51"/>
  <c r="BP29" i="51"/>
  <c r="AB23" i="51"/>
  <c r="AB29" i="51"/>
  <c r="Z7" i="51"/>
  <c r="Z29" i="51"/>
  <c r="C6" i="10"/>
  <c r="B33" i="12"/>
  <c r="C33" i="12"/>
  <c r="Q29" i="51"/>
  <c r="H9" i="52" a="1"/>
  <c r="H9" i="52"/>
  <c r="DF17" i="51"/>
  <c r="DF23" i="51"/>
  <c r="DF29" i="51"/>
  <c r="EG17" i="51"/>
  <c r="EG23" i="51"/>
  <c r="EG29" i="51"/>
  <c r="AL29" i="51"/>
  <c r="M9" i="52" a="1"/>
  <c r="M9" i="52"/>
  <c r="DG23" i="51"/>
  <c r="DG29" i="51"/>
  <c r="DH12" i="51"/>
  <c r="DH17" i="51"/>
  <c r="DE17" i="51"/>
  <c r="BW23" i="51"/>
  <c r="BW29" i="51"/>
  <c r="DC23" i="51"/>
  <c r="DC29" i="51"/>
  <c r="BS23" i="51"/>
  <c r="BS29" i="51"/>
  <c r="CQ23" i="51"/>
  <c r="CQ29" i="51"/>
  <c r="DB23" i="51"/>
  <c r="EI27" i="51"/>
  <c r="CT17" i="51"/>
  <c r="EI14" i="51"/>
  <c r="EH17" i="51"/>
  <c r="EI15" i="51"/>
  <c r="EF17" i="51"/>
  <c r="DD17" i="51"/>
  <c r="EI11" i="51"/>
  <c r="BI23" i="51"/>
  <c r="BI29" i="51"/>
  <c r="BC7" i="51"/>
  <c r="CS23" i="51"/>
  <c r="CS29" i="51"/>
  <c r="G19" i="51"/>
  <c r="G23" i="51"/>
  <c r="R9" i="52" a="1"/>
  <c r="R9" i="52"/>
  <c r="DE23" i="51"/>
  <c r="DE29" i="51"/>
  <c r="DH23" i="51"/>
  <c r="DH29" i="51"/>
  <c r="DD23" i="51"/>
  <c r="CR23" i="51"/>
  <c r="CR29" i="51"/>
  <c r="CT23" i="51"/>
  <c r="CT29" i="51"/>
  <c r="CN7" i="51"/>
  <c r="DB29" i="51"/>
  <c r="EH23" i="51"/>
  <c r="EH29" i="51"/>
  <c r="EF23" i="51"/>
  <c r="EF29" i="51"/>
  <c r="EI17" i="51"/>
  <c r="G29" i="51"/>
  <c r="DD29" i="51"/>
  <c r="C9" i="53" a="1"/>
  <c r="T26" i="53"/>
  <c r="EI23" i="51"/>
  <c r="EI29" i="51"/>
  <c r="EC7" i="51"/>
  <c r="W9" i="52" a="1"/>
  <c r="W9" i="52"/>
  <c r="M26" i="53"/>
  <c r="R26" i="53"/>
  <c r="S26" i="53"/>
  <c r="C9" i="53"/>
  <c r="S12" i="53"/>
  <c r="T19" i="53"/>
  <c r="S19" i="53"/>
  <c r="T24" i="53"/>
  <c r="T20" i="53"/>
  <c r="T14" i="53"/>
  <c r="T12" i="53"/>
  <c r="T10" i="53"/>
  <c r="S24" i="53"/>
  <c r="T13" i="53"/>
  <c r="S11" i="53"/>
  <c r="T11" i="53"/>
  <c r="S13" i="53"/>
  <c r="O24" i="53"/>
  <c r="M24" i="53"/>
  <c r="R24" i="53"/>
  <c r="N24" i="53"/>
  <c r="N20" i="53"/>
  <c r="S20" i="53"/>
  <c r="N19" i="53"/>
  <c r="O18" i="53"/>
  <c r="T18" i="53"/>
  <c r="M20" i="53"/>
  <c r="R20" i="53"/>
  <c r="M18" i="53"/>
  <c r="R18" i="53"/>
  <c r="N18" i="53"/>
  <c r="S18" i="53"/>
  <c r="O20" i="53"/>
  <c r="M19" i="53"/>
  <c r="R19" i="53"/>
  <c r="O19" i="53"/>
  <c r="O13" i="53"/>
  <c r="N14" i="53"/>
  <c r="S14" i="53"/>
  <c r="O10" i="53"/>
  <c r="N12" i="53"/>
  <c r="M14" i="53"/>
  <c r="R14" i="53"/>
  <c r="M11" i="53"/>
  <c r="R11" i="53"/>
  <c r="N11" i="53"/>
  <c r="M12" i="53"/>
  <c r="R12" i="53"/>
  <c r="O14" i="53"/>
  <c r="M13" i="53"/>
  <c r="R13" i="53"/>
  <c r="O11" i="53"/>
  <c r="O12" i="53"/>
  <c r="M10" i="53"/>
  <c r="R10" i="53"/>
  <c r="N10" i="53"/>
  <c r="S10" i="53"/>
  <c r="N13" i="53"/>
  <c r="C6" i="53"/>
  <c r="D6" i="53"/>
  <c r="E6" i="53"/>
  <c r="F6" i="53"/>
  <c r="P12" i="53"/>
  <c r="U12" i="53"/>
  <c r="P26" i="53"/>
  <c r="U26" i="53"/>
  <c r="N16" i="53"/>
  <c r="S16" i="53"/>
  <c r="P11" i="53"/>
  <c r="U11" i="53"/>
  <c r="P10" i="53"/>
  <c r="U10" i="53"/>
  <c r="M16" i="53"/>
  <c r="R16" i="53"/>
  <c r="O16" i="53"/>
  <c r="T16" i="53"/>
  <c r="P19" i="53"/>
  <c r="U19" i="53"/>
  <c r="P14" i="53"/>
  <c r="U14" i="53"/>
  <c r="P24" i="53"/>
  <c r="U24" i="53"/>
  <c r="P18" i="53"/>
  <c r="U18" i="53"/>
  <c r="P13" i="53"/>
  <c r="U13" i="53"/>
  <c r="P20" i="53"/>
  <c r="U20" i="53"/>
  <c r="S9" i="53"/>
  <c r="U9" i="53"/>
  <c r="T9" i="53"/>
  <c r="R9" i="53"/>
  <c r="M22" i="53"/>
  <c r="R22" i="53"/>
  <c r="N22" i="53"/>
  <c r="S22" i="53"/>
  <c r="O22" i="53"/>
  <c r="T22" i="53"/>
  <c r="P16" i="53"/>
  <c r="U16" i="53"/>
  <c r="M28" i="53"/>
  <c r="R28" i="53"/>
  <c r="N28" i="53"/>
  <c r="S28" i="53"/>
  <c r="O28" i="53"/>
  <c r="T28" i="53"/>
  <c r="P22" i="53"/>
  <c r="U22" i="53"/>
  <c r="P28" i="53"/>
  <c r="U28" i="5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<sst xmlns="http://schemas.openxmlformats.org/spreadsheetml/2006/main" count="1008" uniqueCount="301">
  <si>
    <t>Start Here</t>
  </si>
  <si>
    <t>Purpose</t>
  </si>
  <si>
    <t>Purpose of the workbook is to create and monitor project spending on Russell Sage grant.</t>
  </si>
  <si>
    <t>Company Name</t>
  </si>
  <si>
    <t>Russell Sage Foundation</t>
  </si>
  <si>
    <t>Project Title</t>
  </si>
  <si>
    <t>Project Start Date</t>
  </si>
  <si>
    <t>Support</t>
  </si>
  <si>
    <t>Name of person in finance/accounting/budgeting responsible for this budget</t>
  </si>
  <si>
    <t>Phone#</t>
  </si>
  <si>
    <t>email</t>
  </si>
  <si>
    <t>ErrorCk</t>
  </si>
  <si>
    <t>To test various conditions to look for potential errors in the workbook.</t>
  </si>
  <si>
    <t>Tests</t>
  </si>
  <si>
    <t>Personnel</t>
  </si>
  <si>
    <t>Name</t>
  </si>
  <si>
    <t>Eligible for indirect cost?</t>
  </si>
  <si>
    <t>Annual Salary</t>
  </si>
  <si>
    <t>% Time</t>
  </si>
  <si>
    <t>Total Year 1 Salary</t>
  </si>
  <si>
    <t>Total Year 2 Salary</t>
  </si>
  <si>
    <t>Subtotal Salary</t>
  </si>
  <si>
    <t>Total Year 1 Fringe</t>
  </si>
  <si>
    <t>Total Year 2 Fringe</t>
  </si>
  <si>
    <t>Subtotal Fringe</t>
  </si>
  <si>
    <t>Total Personnel Year 1</t>
  </si>
  <si>
    <t>Total Personnel Year 2</t>
  </si>
  <si>
    <t>Grand Total</t>
  </si>
  <si>
    <t>Co PI 1 (if applicable)</t>
  </si>
  <si>
    <t>Co PI 2 (if applicable)</t>
  </si>
  <si>
    <t>Total PI and Co PI</t>
  </si>
  <si>
    <t>Position</t>
  </si>
  <si>
    <t>Post Doc (PD)/
Non-Post Doc (NPD)</t>
  </si>
  <si>
    <t>RA 1</t>
  </si>
  <si>
    <t>RA 2</t>
  </si>
  <si>
    <t>RA 3</t>
  </si>
  <si>
    <t>RA 4</t>
  </si>
  <si>
    <t>RA 5</t>
  </si>
  <si>
    <t>RA 6</t>
  </si>
  <si>
    <t>Student
Research Support</t>
  </si>
  <si>
    <t>Position (optional)</t>
  </si>
  <si>
    <t>Graduate/
Undergrad</t>
  </si>
  <si>
    <t>Hourly Rate</t>
  </si>
  <si>
    <t># of hours</t>
  </si>
  <si>
    <t>Student RA 1</t>
  </si>
  <si>
    <t>optional</t>
  </si>
  <si>
    <t>Student RA 2</t>
  </si>
  <si>
    <t>Student RA 3</t>
  </si>
  <si>
    <t>Student RA 4</t>
  </si>
  <si>
    <t>Student RA 5</t>
  </si>
  <si>
    <t>Student RA 6</t>
  </si>
  <si>
    <t>Student RA 7</t>
  </si>
  <si>
    <t>Student RA 8</t>
  </si>
  <si>
    <t>Total Student Research Support</t>
  </si>
  <si>
    <t>Total Personnel Costs</t>
  </si>
  <si>
    <t>Total Indirect Costs related to Personnel</t>
  </si>
  <si>
    <t>Type (Survey Fees, Data Purchase, or RDC Access)</t>
  </si>
  <si>
    <t>Eligible for Indirect Cost?</t>
  </si>
  <si>
    <t>Year 1</t>
  </si>
  <si>
    <t>Year 2</t>
  </si>
  <si>
    <t>Total</t>
  </si>
  <si>
    <t>Description/Vendor</t>
  </si>
  <si>
    <t>Total Data Fees</t>
  </si>
  <si>
    <t>Eligible for Indirect Cost</t>
  </si>
  <si>
    <t>Total Consulting Costs</t>
  </si>
  <si>
    <t>Other Direct Costs</t>
  </si>
  <si>
    <t>Total Other Direct Costs</t>
  </si>
  <si>
    <t>Total Indirect Costs</t>
  </si>
  <si>
    <t>Budget Summary</t>
  </si>
  <si>
    <t>Grant Budget</t>
  </si>
  <si>
    <t>PI</t>
  </si>
  <si>
    <t>Non-Student RA</t>
  </si>
  <si>
    <t>Student RA</t>
  </si>
  <si>
    <t>Total Personnel</t>
  </si>
  <si>
    <t>Consultants</t>
  </si>
  <si>
    <t>Indirect Costs</t>
  </si>
  <si>
    <t>Total Grant Budget</t>
  </si>
  <si>
    <t>Grantee</t>
  </si>
  <si>
    <t>Approved Budget</t>
  </si>
  <si>
    <t>Faculty/
Non-Faculty</t>
  </si>
  <si>
    <t>Salary of Faculty</t>
  </si>
  <si>
    <t>Does Total Budget = Grant Amount?</t>
  </si>
  <si>
    <t>Total Budget</t>
  </si>
  <si>
    <t>Grant Amount</t>
  </si>
  <si>
    <t>Difference</t>
  </si>
  <si>
    <t>Do all tests pass?</t>
  </si>
  <si>
    <t>Data Collection</t>
  </si>
  <si>
    <t>Data Collection Costs</t>
  </si>
  <si>
    <t>Total Data Collection Costs</t>
  </si>
  <si>
    <t>Please note: Do not submit this budget to RSF until all error checks have passed in the "ErrorCk" worksheet.</t>
  </si>
  <si>
    <t>Current Error check status</t>
  </si>
  <si>
    <t>Tenured/tenure-track (TT)/
Non-tenure track (NT)/
Post Doc (PD)</t>
  </si>
  <si>
    <r>
      <rPr>
        <b/>
        <sz val="10"/>
        <color theme="1"/>
        <rFont val="Arial"/>
        <family val="2"/>
      </rPr>
      <t>1.</t>
    </r>
    <r>
      <rPr>
        <sz val="10"/>
        <color theme="1"/>
        <rFont val="Arial"/>
        <family val="2"/>
      </rPr>
      <t xml:space="preserve"> Please review RSF Budget Guidelines: </t>
    </r>
  </si>
  <si>
    <t>https://www.russellsage.org/how-to-apply/apply-project-grants/budget</t>
  </si>
  <si>
    <r>
      <rPr>
        <b/>
        <sz val="10"/>
        <color theme="1"/>
        <rFont val="Arial"/>
        <family val="2"/>
      </rPr>
      <t>2.</t>
    </r>
    <r>
      <rPr>
        <sz val="10"/>
        <color theme="1"/>
        <rFont val="Arial"/>
        <family val="2"/>
      </rPr>
      <t xml:space="preserve"> Orange fields are to be completed by applicant. All other fields are calculated automatically and locked.</t>
    </r>
  </si>
  <si>
    <r>
      <rPr>
        <b/>
        <sz val="10"/>
        <color theme="1"/>
        <rFont val="Arial"/>
        <family val="2"/>
      </rPr>
      <t>7.</t>
    </r>
    <r>
      <rPr>
        <sz val="10"/>
        <color theme="1"/>
        <rFont val="Arial"/>
        <family val="2"/>
      </rPr>
      <t xml:space="preserve"> Under </t>
    </r>
    <r>
      <rPr>
        <b/>
        <sz val="10"/>
        <color theme="1"/>
        <rFont val="Arial"/>
        <family val="2"/>
      </rPr>
      <t xml:space="preserve">Support </t>
    </r>
    <r>
      <rPr>
        <sz val="10"/>
        <color theme="1"/>
        <rFont val="Arial"/>
        <family val="2"/>
      </rPr>
      <t>below, please provide a contact at the applicant organization sponsored research office, who can answer questions regarding this budget.</t>
    </r>
  </si>
  <si>
    <t>Instructions for Applicant</t>
  </si>
  <si>
    <t>Proposal Info</t>
  </si>
  <si>
    <t>Amount Requested</t>
  </si>
  <si>
    <t>grantsmgt@rsage.org</t>
  </si>
  <si>
    <t>(212) 750-6013</t>
  </si>
  <si>
    <t>RSF Grants Management</t>
  </si>
  <si>
    <t>Subcontract Org 1</t>
  </si>
  <si>
    <t>Subcontract Org 2</t>
  </si>
  <si>
    <r>
      <rPr>
        <b/>
        <sz val="10"/>
        <color theme="1"/>
        <rFont val="Arial"/>
        <family val="2"/>
      </rPr>
      <t>5.</t>
    </r>
    <r>
      <rPr>
        <sz val="10"/>
        <color theme="1"/>
        <rFont val="Arial"/>
        <family val="2"/>
      </rPr>
      <t xml:space="preserve"> If applicable, please provide budget details for Subcontract Org 1 and Subcontract Org 2.  There are two tabs for each Subcontract Org (one for personnel costs and one for other direct costs). </t>
    </r>
  </si>
  <si>
    <r>
      <rPr>
        <b/>
        <sz val="10"/>
        <color theme="1"/>
        <rFont val="Arial"/>
        <family val="2"/>
      </rPr>
      <t>6.</t>
    </r>
    <r>
      <rPr>
        <sz val="10"/>
        <color theme="1"/>
        <rFont val="Arial"/>
        <family val="2"/>
      </rPr>
      <t xml:space="preserve"> Please review the </t>
    </r>
    <r>
      <rPr>
        <b/>
        <sz val="10"/>
        <color theme="1"/>
        <rFont val="Arial"/>
        <family val="2"/>
      </rPr>
      <t>Budget Summary</t>
    </r>
    <r>
      <rPr>
        <sz val="10"/>
        <color theme="1"/>
        <rFont val="Arial"/>
        <family val="2"/>
      </rPr>
      <t xml:space="preserve"> (</t>
    </r>
    <r>
      <rPr>
        <sz val="10"/>
        <color rgb="FF0070C0"/>
        <rFont val="Arial"/>
        <family val="2"/>
      </rPr>
      <t>blue</t>
    </r>
    <r>
      <rPr>
        <sz val="10"/>
        <color theme="1"/>
        <rFont val="Arial"/>
        <family val="2"/>
      </rPr>
      <t xml:space="preserve"> tab) and make sure that the budget passes the Error Check found below the budget summary).   If the Error Check comes out TRUE, the budget can be submitted. 
If the Error Check has identified errors, please consult the ErrorCk (</t>
    </r>
    <r>
      <rPr>
        <sz val="10"/>
        <color rgb="FFFF0000"/>
        <rFont val="Arial"/>
        <family val="2"/>
      </rPr>
      <t>red</t>
    </r>
    <r>
      <rPr>
        <sz val="10"/>
        <rFont val="Arial"/>
        <family val="2"/>
      </rPr>
      <t xml:space="preserve"> tab</t>
    </r>
    <r>
      <rPr>
        <sz val="10"/>
        <color theme="1"/>
        <rFont val="Arial"/>
        <family val="2"/>
      </rPr>
      <t>) and correct the errors.</t>
    </r>
  </si>
  <si>
    <t>Organization Name</t>
  </si>
  <si>
    <t>Indirect Costs?</t>
  </si>
  <si>
    <t>=IF(OR($E10&gt;=300000,$F10=0),0,
IF(AND(grant_term=12,$E10&lt;=250000),MIN(12500,$E10*$F10),
IF(AND(grant_term=12,$E10&gt;250000),IF($E10*$F10&lt;=(300000-MIN(300000,MAX($E10,250000)))/50000*12500,$E10*$F10,(300000-MIN(300000,MAX($E10,250000)))/50000*12500),
IF(AND(grant_term=24,$E10&lt;=250000),MIN(25000,$E10*$F10),
IF(AND(grant_term=24,$E10&gt;250000),IF($E10*$F10&lt;=(300000-MIN(300000,MAX($E38,250000)))/50000*25000,$E10*$F10,(300000-MIN(300000,MAX('Grantee Personnel Bdgt'!$E10,250000)))/50000*25000))))))</t>
  </si>
  <si>
    <t>=IF(grant_term=12,"N/A",
IF(OR($J10=0,$M10=25000),0,
IF(grant_term=24,IF($M10+$I10*$J10&lt;=25000*(300000-MIN(300000,MAX($E10,250000)))/50000,$I10*$J10,MIN($I10*$J10,MIN(300000-MIN(300000,MAX($E10,250000)))/50000*25000-$M10,(300000-MIN(300000,MAX($E10,250000)))/50000*25000-$M10)))))</t>
  </si>
  <si>
    <t>'=IFS(AND(grant_term=12,'Grantee Personnel Bdgt'!$C$10="TT"),AND('Grantee Personnel Bdgt'!$P$10&gt;=0,'Grantee Personnel Bdgt'!$P$10&lt;=12500),AND(grant_term=12,'Grantee Personnel Bdgt'!$C$10="NT"),AND('Grantee Personnel Bdgt'!$P$10&gt;=0,'Grantee Personnel Bdgt'!$P$10&lt;=20000),AND(grant_term=12,'Grantee Personnel Bdgt'!$C$10="PD"),AND('Grantee Personnel Bdgt'!$P$10&gt;=0,'Grantee Personnel Bdgt'!$P$10&lt;=25000),AND(grant_term=24,'Grantee Personnel Bdgt'!$C$10="TT"),AND('Grantee Personnel Bdgt'!$P$10&gt;=0,'Grantee Personnel Bdgt'!$P$10&lt;=25000),AND(grant_term=24,'Grantee Personnel Bdgt'!$C$10="NT"),AND('Grantee Personnel Bdgt'!$P$10&gt;=0,'Grantee Personnel Bdgt'!$P$10&lt;=40000),AND(grant_term=24,'Grantee Personnel Bdgt'!$C$10="PD"),AND('Grantee Personnel Bdgt'!$P$10&gt;=0,'Grantee Personnel Bdgt'!$P$10&lt;=50000))</t>
  </si>
  <si>
    <t>Deleted data validation formula for Grantee Personal</t>
  </si>
  <si>
    <t>=IFS(AND(grant_term=12,'Subcontract1 Personnel Bdgt'!$C$10="TT"),AND('Subcontract1 Personnel Bdgt'!$P$10&gt;=0,'Subcontract1 Personnel Bdgt'!$P$10&lt;=12500),AND(grant_term=12,'Subcontract1 Personnel Bdgt'!$C$10="NT"),AND('Subcontract1 Personnel Bdgt'!$P$10&gt;=0,'Subcontract1 Personnel Bdgt'!$P$10&lt;=20000),AND(grant_term=12,'Subcontract1 Personnel Bdgt'!$C$10="PD"),AND('Subcontract1 Personnel Bdgt'!$P$10&gt;=0,'Subcontract1 Personnel Bdgt'!$P$10&lt;=25000),AND(grant_term=24,'Subcontract1 Personnel Bdgt'!$C$10="TT"),AND('Subcontract1 Personnel Bdgt'!$P$10&gt;=0,'Subcontract1 Personnel Bdgt'!$P$10&lt;=25000),AND(grant_term=24,'Subcontract1 Personnel Bdgt'!$C$10="NT"),AND('Subcontract1 Personnel Bdgt'!$P$10&gt;=0,'Subcontract1 Personnel Bdgt'!$P$10&lt;=40000),AND(grant_term=24,'Subcontract1 Personnel Bdgt'!$C$10="PD"),AND('Subcontract1 Personnel Bdgt'!$P$10&gt;=0,'Subcontract1 Personnel Bdgt'!$P$10&lt;=50000))</t>
  </si>
  <si>
    <t>Deleted data validation formula for Subcontract1 Personnel Bdgt</t>
  </si>
  <si>
    <t>Deleted data validation formula for Subcontract2 Personnel Budget</t>
  </si>
  <si>
    <t>=IFS(AND(grant_term=12,'Subcontract2 Personnel Bdgt'!$C$10="TT"),AND('Subcontract2 Personnel Bdgt'!$P$10&gt;=0,'Subcontract2 Personnel Bdgt'!$P$10&lt;=12500),AND(grant_term=12,'Subcontract2 Personnel Bdgt'!$C$10="NT"),AND('Subcontract2 Personnel Bdgt'!$P$10&gt;=0,'Subcontract2 Personnel Bdgt'!$P$10&lt;=20000),AND(grant_term=12,'Subcontract2 Personnel Bdgt'!$C$10="PD"),AND('Subcontract2 Personnel Bdgt'!$P$10&gt;=0,'Subcontract2 Personnel Bdgt'!$P$10&lt;=25000),AND(grant_term=24,'Subcontract2 Personnel Bdgt'!$C$10="TT"),AND('Subcontract2 Personnel Bdgt'!$P$10&gt;=0,'Subcontract2 Personnel Bdgt'!$P$10&lt;=25000),AND(grant_term=24,'Subcontract2 Personnel Bdgt'!$C$10="NT"),AND('Subcontract2 Personnel Bdgt'!$P$10&gt;=0,'Subcontract2 Personnel Bdgt'!$P$10&lt;=40000),AND(grant_term=24,'Subcontract2 Personnel Bdgt'!$C$10="PD"),AND('Subcontract2 Personnel Bdgt'!$P$10&gt;=0,'Subcontract2 Personnel Bdgt'!$P$10&lt;=50000))</t>
  </si>
  <si>
    <t>Neutral TT Year 1 Salary Formula</t>
  </si>
  <si>
    <t>=IF(OR($E10&gt;=300000,$F10=0),0,
IF(AND(grant_term=12,$E10&lt;=250000),MIN(20000,$E10*$F10),
IF(AND(grant_term=12,$E10&gt;250000),IF($E10*$F10&lt;=(300000-MIN(300000,MAX($E10,250000)))/50000*20000,$E10*$F10,(300000-MIN(300000,MAX($E10,250000)))/50000*20000),
IF(AND(grant_term=24,$E10&lt;=250000),MIN(40000,$E10*$F10),
IF(AND(grant_term=24,$E10&gt;250000),IF($E10*$F10&lt;=(300000-MIN(300000,MAX($E38,250000)))/50000*40000,$E10*$F10,(300000-MIN(300000,MAX('Grantee Personnel Bdgt'!$E10,250000)))/50000*40000))))))</t>
  </si>
  <si>
    <t>Neutral TT Year 2 Salary Formula</t>
  </si>
  <si>
    <t>Neutral PD Year 1 Salary Formula</t>
  </si>
  <si>
    <t>Neutral NT Year 1 Salary Formula</t>
  </si>
  <si>
    <t>Neutral NT Year 2 Salary Formula</t>
  </si>
  <si>
    <t>=IF(grant_term=12,"N/A",
IF(OR($J10=0,$M10=40000),0,
IF(grant_term=24,IF($M10+$I10*$J10&lt;=40000*(300000-MIN(300000,MAX($E10,250000)))/50000,$I10*$J10,MIN($I10*$J10,MIN(300000-MIN(300000,MAX($E10,250000)))/50000*40000-$M10,(300000-MIN(300000,MAX($E10,250000)))/50000*40000-$M10)))))</t>
  </si>
  <si>
    <t>=IF(OR($E10&gt;=300000,$F10=0),0,
IF(AND(grant_term=12,$E10&lt;=250000),MIN(25000,$E10*$F10),
IF(AND(grant_term=12,$E10&gt;250000),IF($E10*$F10&lt;=(300000-MIN(300000,MAX($E10,250000)))/50000*25000,$E10*$F10,(300000-MIN(300000,MAX($E10,250000)))/50000*25000),
IF(AND(grant_term=24,$E10&lt;=250000),MIN(50000,$E10*$F10),
IF(AND(grant_term=24,$E10&gt;250000),IF($E10*$F10&lt;=(300000-MIN(300000,MAX($E38,250000)))/50000*50000,$E10*$F10,(300000-MIN(300000,MAX('Grantee Personnel Bdgt'!$E10,250000)))/50000*50000))))))</t>
  </si>
  <si>
    <t>=IF(grant_term=12,"N/A",
IF(OR($J10=0,$M10=50000),0,
IF(grant_term=24,IF($M10+$I10*$J10&lt;=50000*(300000-MIN(300000,MAX($E10,250000)))/50000,$I10*$J10,MIN($I10*$J10,MIN(300000-MIN(300000,MAX($E10,250000)))/50000*50000-$M10,(300000-MIN(300000,MAX($E10,250000)))/50000*50000-$M10)))))</t>
  </si>
  <si>
    <t>Neutral PD Year 2 Salary Formula</t>
  </si>
  <si>
    <t>If the workbook is saved in an earlier file format or opened in an earlier version of Microsoft Excel, the listed features will not be available.</t>
  </si>
  <si>
    <t>Significant loss of functionality</t>
  </si>
  <si>
    <t># of occurrences</t>
  </si>
  <si>
    <t>Version</t>
  </si>
  <si>
    <t>Excel 97-2003</t>
  </si>
  <si>
    <t>Excel 2007</t>
  </si>
  <si>
    <t>Excel 2010</t>
  </si>
  <si>
    <t>Excel 2013</t>
  </si>
  <si>
    <t>Excel 2016</t>
  </si>
  <si>
    <t>Subcontract1 Personnel Bdgt'!M10:N12</t>
  </si>
  <si>
    <t>Subcontract2 Personnel Bdgt'!M10:N12</t>
  </si>
  <si>
    <t>One or more cells in this workbook contain a formula that has spilled or may spill in the future. These formulas will be converted into legacy array formulas and will not spill or change dimension in older versions of Excel.</t>
  </si>
  <si>
    <t>Grantee Personnel Bdgt'!M10:N12</t>
  </si>
  <si>
    <t>Grantee Personnel Bdgt'!M17:N22</t>
  </si>
  <si>
    <t>Excel 2019</t>
  </si>
  <si>
    <t>Subcontract1 Personnel Bdgt'!M17:N22</t>
  </si>
  <si>
    <t>Subcontract2 Personnel Bdgt'!M17:N22</t>
  </si>
  <si>
    <t>Compatibility Report for RSF grant budget template March 2022 beta - Editing.xlsx</t>
  </si>
  <si>
    <t>Run on 7/14/2022 10:41</t>
  </si>
  <si>
    <t>Budget Summary'!C10</t>
  </si>
  <si>
    <r>
      <rPr>
        <b/>
        <sz val="10"/>
        <color theme="1"/>
        <rFont val="Arial"/>
        <family val="2"/>
      </rPr>
      <t>Important:</t>
    </r>
    <r>
      <rPr>
        <sz val="10"/>
        <color theme="1"/>
        <rFont val="Arial"/>
        <family val="2"/>
      </rPr>
      <t xml:space="preserve"> The formulas in this worksheet take into account RSF caps on salary support. If you notice that the total salary support amount is not calculating as expected, </t>
    </r>
    <r>
      <rPr>
        <b/>
        <sz val="10"/>
        <color theme="1"/>
        <rFont val="Arial"/>
        <family val="2"/>
      </rPr>
      <t>please review the RSF budget guidelines.</t>
    </r>
  </si>
  <si>
    <r>
      <rPr>
        <b/>
        <sz val="10"/>
        <color theme="1"/>
        <rFont val="Arial"/>
        <family val="2"/>
      </rPr>
      <t>4.</t>
    </r>
    <r>
      <rPr>
        <sz val="10"/>
        <color theme="1"/>
        <rFont val="Arial"/>
        <family val="2"/>
      </rPr>
      <t xml:space="preserve"> Please enter budget details for funds to be spent by Grantee Organization (tabs </t>
    </r>
    <r>
      <rPr>
        <b/>
        <sz val="10"/>
        <color theme="1"/>
        <rFont val="Arial"/>
        <family val="2"/>
      </rPr>
      <t>Grantee Personnel</t>
    </r>
    <r>
      <rPr>
        <sz val="10"/>
        <color theme="1"/>
        <rFont val="Arial"/>
        <family val="2"/>
      </rPr>
      <t xml:space="preserve"> and </t>
    </r>
    <r>
      <rPr>
        <b/>
        <sz val="10"/>
        <color theme="1"/>
        <rFont val="Arial"/>
        <family val="2"/>
      </rPr>
      <t>Grantee Direct Costs</t>
    </r>
    <r>
      <rPr>
        <sz val="10"/>
        <color theme="1"/>
        <rFont val="Arial"/>
        <family val="2"/>
      </rPr>
      <t xml:space="preserve">), excluding funds to be spent by Subcontract Org 1 or Subcontract Org 2, if applicable.  </t>
    </r>
    <r>
      <rPr>
        <b/>
        <u/>
        <sz val="10"/>
        <color theme="1"/>
        <rFont val="Arial"/>
        <family val="2"/>
      </rPr>
      <t>Important:</t>
    </r>
    <r>
      <rPr>
        <b/>
        <sz val="10"/>
        <color theme="1"/>
        <rFont val="Arial"/>
        <family val="2"/>
      </rPr>
      <t xml:space="preserve"> </t>
    </r>
    <r>
      <rPr>
        <sz val="10"/>
        <color theme="1"/>
        <rFont val="Arial"/>
        <family val="2"/>
      </rPr>
      <t xml:space="preserve">For </t>
    </r>
    <r>
      <rPr>
        <b/>
        <sz val="10"/>
        <color theme="1"/>
        <rFont val="Arial"/>
        <family val="2"/>
      </rPr>
      <t>Personnel</t>
    </r>
    <r>
      <rPr>
        <sz val="10"/>
        <color theme="1"/>
        <rFont val="Arial"/>
        <family val="2"/>
      </rPr>
      <t xml:space="preserve"> costs, please select the appropriate position type in </t>
    </r>
    <r>
      <rPr>
        <b/>
        <sz val="10"/>
        <color theme="1"/>
        <rFont val="Arial"/>
        <family val="2"/>
      </rPr>
      <t>Column C</t>
    </r>
    <r>
      <rPr>
        <sz val="10"/>
        <color theme="1"/>
        <rFont val="Arial"/>
        <family val="2"/>
      </rPr>
      <t>, to ensure that the total salary support is calculated correctly.</t>
    </r>
  </si>
  <si>
    <r>
      <rPr>
        <b/>
        <sz val="10"/>
        <color theme="1"/>
        <rFont val="Arial"/>
        <family val="2"/>
      </rPr>
      <t>3.</t>
    </r>
    <r>
      <rPr>
        <sz val="10"/>
        <color theme="1"/>
        <rFont val="Arial"/>
        <family val="2"/>
      </rPr>
      <t xml:space="preserve"> Please complete </t>
    </r>
    <r>
      <rPr>
        <b/>
        <sz val="10"/>
        <color theme="1"/>
        <rFont val="Arial"/>
        <family val="2"/>
      </rPr>
      <t>Proposal Info</t>
    </r>
    <r>
      <rPr>
        <sz val="10"/>
        <color theme="1"/>
        <rFont val="Arial"/>
        <family val="2"/>
      </rPr>
      <t xml:space="preserve"> above:  </t>
    </r>
    <r>
      <rPr>
        <b/>
        <sz val="10"/>
        <color theme="1"/>
        <rFont val="Arial"/>
        <family val="2"/>
      </rPr>
      <t>Reference Number</t>
    </r>
    <r>
      <rPr>
        <sz val="10"/>
        <color theme="1"/>
        <rFont val="Arial"/>
        <family val="2"/>
      </rPr>
      <t xml:space="preserve"> should be copied from the proposal record in Fluxx.  Consult the RSF Deadlines webpage for earliest possible </t>
    </r>
    <r>
      <rPr>
        <b/>
        <sz val="10"/>
        <color theme="1"/>
        <rFont val="Arial"/>
        <family val="2"/>
      </rPr>
      <t>Project Start Date</t>
    </r>
    <r>
      <rPr>
        <sz val="10"/>
        <color theme="1"/>
        <rFont val="Arial"/>
        <family val="2"/>
      </rPr>
      <t xml:space="preserve">. If this grant will involve subgrantees, i.e., if a portion of grant funds will be spent at other institutions, please enter those institutions under </t>
    </r>
    <r>
      <rPr>
        <b/>
        <sz val="10"/>
        <color theme="1"/>
        <rFont val="Arial"/>
        <family val="2"/>
      </rPr>
      <t xml:space="preserve">Subcontract Org 1 </t>
    </r>
    <r>
      <rPr>
        <sz val="10"/>
        <color theme="1"/>
        <rFont val="Arial"/>
        <family val="2"/>
      </rPr>
      <t xml:space="preserve">and </t>
    </r>
    <r>
      <rPr>
        <b/>
        <sz val="10"/>
        <color theme="1"/>
        <rFont val="Arial"/>
        <family val="2"/>
      </rPr>
      <t>Subcontract Org 2.</t>
    </r>
  </si>
  <si>
    <t>FINANCIAL SUMMARY &amp; REPORTING</t>
  </si>
  <si>
    <t>Budget</t>
  </si>
  <si>
    <t>Period 1</t>
  </si>
  <si>
    <t>Period 2</t>
  </si>
  <si>
    <t>Period 3</t>
  </si>
  <si>
    <t>Prepared by:</t>
  </si>
  <si>
    <t>Actual</t>
  </si>
  <si>
    <t>Other Reference:</t>
  </si>
  <si>
    <t>Project End Date</t>
  </si>
  <si>
    <t>Remaining Balance</t>
  </si>
  <si>
    <t>Reallocated Budget</t>
  </si>
  <si>
    <t>Budget Reallocation (If Applicable)</t>
  </si>
  <si>
    <t>Co-PI 1</t>
  </si>
  <si>
    <t>Co-PI 2</t>
  </si>
  <si>
    <t>Reporting</t>
  </si>
  <si>
    <t>Subcontract 1</t>
  </si>
  <si>
    <t>Subcontract 2</t>
  </si>
  <si>
    <t>Reporting Periods</t>
  </si>
  <si>
    <t>Period Start Date</t>
  </si>
  <si>
    <t>Period End Date</t>
  </si>
  <si>
    <t>Number of Months</t>
  </si>
  <si>
    <t>Period 1 Actuals</t>
  </si>
  <si>
    <t>Period 2 Actuals</t>
  </si>
  <si>
    <t xml:space="preserve">  </t>
  </si>
  <si>
    <t>Period 1 Total</t>
  </si>
  <si>
    <t>Bud Rev 1</t>
  </si>
  <si>
    <t>Bud Rev 2</t>
  </si>
  <si>
    <t>Period 2 Total</t>
  </si>
  <si>
    <t>Period 3 Actuals</t>
  </si>
  <si>
    <t>Period 3 Total</t>
  </si>
  <si>
    <t>Period 4</t>
  </si>
  <si>
    <t>Period 4 Actuals</t>
  </si>
  <si>
    <t>Period 4 Total</t>
  </si>
  <si>
    <t xml:space="preserve">Revised Grant End Date: </t>
  </si>
  <si>
    <t>Please Contact RSF to Expand/Collapse Sections as Needed →</t>
  </si>
  <si>
    <t>Subtotal Eligible for Indirect Cost</t>
  </si>
  <si>
    <t>Prepared Date:</t>
  </si>
  <si>
    <t>Period Start Date:</t>
  </si>
  <si>
    <t>Period End Date:</t>
  </si>
  <si>
    <t>Bud Rev 3</t>
  </si>
  <si>
    <t>Bud Rev</t>
  </si>
  <si>
    <t>Budget Revision</t>
  </si>
  <si>
    <t xml:space="preserve">Revised Grant Start Date: </t>
  </si>
  <si>
    <t>Budget Revision in Period 1</t>
  </si>
  <si>
    <t>Budget Revision in Period 2</t>
  </si>
  <si>
    <t>Budget Revision in Period 3</t>
  </si>
  <si>
    <t>ANALYTICS</t>
  </si>
  <si>
    <t>Budget Variance</t>
  </si>
  <si>
    <t>Bud Var.</t>
  </si>
  <si>
    <t>Most Current Budget</t>
  </si>
  <si>
    <t>Curent Bud</t>
  </si>
  <si>
    <t>Bud Var. %</t>
  </si>
  <si>
    <t>Percentage Budget Variance</t>
  </si>
  <si>
    <t>Warning %</t>
  </si>
  <si>
    <t>Ban %</t>
  </si>
  <si>
    <t>No</t>
  </si>
  <si>
    <t>Yes</t>
  </si>
  <si>
    <t>Total Actual</t>
  </si>
  <si>
    <t>Most Up to Date Total Actual</t>
  </si>
  <si>
    <t>Vendor (If Applicatable)</t>
  </si>
  <si>
    <t>Description</t>
  </si>
  <si>
    <t>Budget Variance (Act - Bud)</t>
  </si>
  <si>
    <t>Preparer's Email:</t>
  </si>
  <si>
    <t>$75K Organization Transfer:</t>
  </si>
  <si>
    <t>Original</t>
  </si>
  <si>
    <t>Budget Version List</t>
  </si>
  <si>
    <t>Survey and Data Fees - External Vendors</t>
  </si>
  <si>
    <t>Survey and Data Fees</t>
  </si>
  <si>
    <t>Funds to Reallocate</t>
  </si>
  <si>
    <t>Total Reallocated Budget</t>
  </si>
  <si>
    <t>Report Type:</t>
  </si>
  <si>
    <t>Attention: Cells highlighted in red require review and correction.</t>
  </si>
  <si>
    <t>3. All proposed expenditures must be in accordance with RSF budget guidelines:</t>
  </si>
  <si>
    <t>In submitting this report the grantee confirms that:</t>
  </si>
  <si>
    <t>1. No grant funds have been spent on tuition</t>
  </si>
  <si>
    <t>3. All expenditures are in accordance with RSF budget guidelines:</t>
  </si>
  <si>
    <t>Balance:</t>
  </si>
  <si>
    <r>
      <t xml:space="preserve">Attention: If the remaining balance for any budget line is negative </t>
    </r>
    <r>
      <rPr>
        <b/>
        <sz val="10"/>
        <color rgb="FFFF0000"/>
        <rFont val="Arial"/>
        <family val="2"/>
      </rPr>
      <t>(cell highlighted in red)</t>
    </r>
    <r>
      <rPr>
        <b/>
        <sz val="10"/>
        <color theme="1"/>
        <rFont val="Arial"/>
        <family val="2"/>
      </rPr>
      <t>, please contact RSF for possible budget revision.</t>
    </r>
  </si>
  <si>
    <t/>
  </si>
  <si>
    <t>Projected Spending for Balance</t>
  </si>
  <si>
    <t>Instructions for Requesting a Budget Reallocation</t>
  </si>
  <si>
    <r>
      <rPr>
        <b/>
        <sz val="10"/>
        <color theme="1"/>
        <rFont val="Arial"/>
        <family val="2"/>
      </rPr>
      <t>1.</t>
    </r>
    <r>
      <rPr>
        <sz val="10"/>
        <color theme="1"/>
        <rFont val="Arial"/>
        <family val="2"/>
      </rPr>
      <t xml:space="preserve"> Budget reallocations should be completed by the </t>
    </r>
    <r>
      <rPr>
        <b/>
        <sz val="10"/>
        <color theme="1"/>
        <rFont val="Arial"/>
        <family val="2"/>
      </rPr>
      <t xml:space="preserve">designated financial reporting contact </t>
    </r>
    <r>
      <rPr>
        <sz val="10"/>
        <color theme="1"/>
        <rFont val="Arial"/>
        <family val="2"/>
      </rPr>
      <t xml:space="preserve">at the grantee organization. Please enter the name of the designated reporting contact under </t>
    </r>
    <r>
      <rPr>
        <b/>
        <sz val="10"/>
        <color theme="1"/>
        <rFont val="Arial"/>
        <family val="2"/>
      </rPr>
      <t>Prepared by</t>
    </r>
    <r>
      <rPr>
        <sz val="10"/>
        <color theme="1"/>
        <rFont val="Arial"/>
        <family val="2"/>
      </rPr>
      <t xml:space="preserve">. </t>
    </r>
  </si>
  <si>
    <r>
      <rPr>
        <b/>
        <sz val="10"/>
        <color theme="1"/>
        <rFont val="Arial"/>
        <family val="2"/>
      </rPr>
      <t>2.</t>
    </r>
    <r>
      <rPr>
        <sz val="10"/>
        <color theme="1"/>
        <rFont val="Arial"/>
        <family val="2"/>
      </rPr>
      <t xml:space="preserve"> The financial summary &amp; reporting tab will only display the budget reallocation section that needs to be completed. All other sections are collapsed and cannot be edited at this time. </t>
    </r>
    <r>
      <rPr>
        <b/>
        <sz val="10"/>
        <color theme="1"/>
        <rFont val="Arial"/>
        <family val="2"/>
      </rPr>
      <t>Orange fields</t>
    </r>
    <r>
      <rPr>
        <sz val="10"/>
        <color theme="1"/>
        <rFont val="Arial"/>
        <family val="2"/>
      </rPr>
      <t xml:space="preserve"> are to be completed by the grantee/financial reporting contact. All other fields are calculated automatically and locked.</t>
    </r>
  </si>
  <si>
    <r>
      <rPr>
        <b/>
        <sz val="10"/>
        <color theme="1"/>
        <rFont val="Arial"/>
        <family val="2"/>
      </rPr>
      <t>3.</t>
    </r>
    <r>
      <rPr>
        <sz val="10"/>
        <color theme="1"/>
        <rFont val="Arial"/>
        <family val="2"/>
      </rPr>
      <t xml:space="preserve"> Please enter the date that the budget reallocation was prepared under </t>
    </r>
    <r>
      <rPr>
        <b/>
        <sz val="10"/>
        <color theme="1"/>
        <rFont val="Arial"/>
        <family val="2"/>
      </rPr>
      <t>Prepared Date</t>
    </r>
    <r>
      <rPr>
        <sz val="10"/>
        <color theme="1"/>
        <rFont val="Arial"/>
        <family val="2"/>
      </rPr>
      <t xml:space="preserve">. </t>
    </r>
  </si>
  <si>
    <r>
      <rPr>
        <b/>
        <sz val="10"/>
        <color theme="1"/>
        <rFont val="Arial"/>
        <family val="2"/>
      </rPr>
      <t>4.</t>
    </r>
    <r>
      <rPr>
        <sz val="10"/>
        <color theme="1"/>
        <rFont val="Arial"/>
        <family val="2"/>
      </rPr>
      <t xml:space="preserve"> Depending on when the budget reallocation is requested, the grantee may or may not be asked to provide </t>
    </r>
    <r>
      <rPr>
        <b/>
        <sz val="10"/>
        <color theme="1"/>
        <rFont val="Arial"/>
        <family val="2"/>
      </rPr>
      <t>Actuals</t>
    </r>
    <r>
      <rPr>
        <sz val="10"/>
        <color theme="1"/>
        <rFont val="Arial"/>
        <family val="2"/>
      </rPr>
      <t xml:space="preserve"> for the grant. If you are asked to provide </t>
    </r>
    <r>
      <rPr>
        <b/>
        <sz val="10"/>
        <color theme="1"/>
        <rFont val="Arial"/>
        <family val="2"/>
      </rPr>
      <t>Actuals</t>
    </r>
    <r>
      <rPr>
        <sz val="10"/>
        <color theme="1"/>
        <rFont val="Arial"/>
        <family val="2"/>
      </rPr>
      <t xml:space="preserve">, please follow the instructions found below and then move on to step #5. Otherwise, please move on to the next step. </t>
    </r>
  </si>
  <si>
    <r>
      <rPr>
        <b/>
        <sz val="10"/>
        <color theme="1"/>
        <rFont val="Arial"/>
        <family val="2"/>
      </rPr>
      <t>5.</t>
    </r>
    <r>
      <rPr>
        <sz val="10"/>
        <color theme="1"/>
        <rFont val="Arial"/>
        <family val="2"/>
      </rPr>
      <t xml:space="preserve"> Under </t>
    </r>
    <r>
      <rPr>
        <b/>
        <sz val="10"/>
        <color theme="1"/>
        <rFont val="Arial"/>
        <family val="2"/>
      </rPr>
      <t>Funds to Reallocate</t>
    </r>
    <r>
      <rPr>
        <sz val="10"/>
        <color theme="1"/>
        <rFont val="Arial"/>
        <family val="2"/>
      </rPr>
      <t xml:space="preserve">, navigate to the cell that corresponds to the budget line that you wish to </t>
    </r>
    <r>
      <rPr>
        <b/>
        <sz val="10"/>
        <color theme="1"/>
        <rFont val="Arial"/>
        <family val="2"/>
      </rPr>
      <t>reduce</t>
    </r>
    <r>
      <rPr>
        <sz val="10"/>
        <color theme="1"/>
        <rFont val="Arial"/>
        <family val="2"/>
      </rPr>
      <t xml:space="preserve"> and enter the amount you are requesting to reallocate as a </t>
    </r>
    <r>
      <rPr>
        <b/>
        <sz val="10"/>
        <color theme="1"/>
        <rFont val="Arial"/>
        <family val="2"/>
      </rPr>
      <t>negative</t>
    </r>
    <r>
      <rPr>
        <sz val="10"/>
        <color theme="1"/>
        <rFont val="Arial"/>
        <family val="2"/>
      </rPr>
      <t xml:space="preserve"> number. Then, navigate to the budget line you wish to </t>
    </r>
    <r>
      <rPr>
        <b/>
        <sz val="10"/>
        <color theme="1"/>
        <rFont val="Arial"/>
        <family val="2"/>
      </rPr>
      <t>increase</t>
    </r>
    <r>
      <rPr>
        <sz val="10"/>
        <color theme="1"/>
        <rFont val="Arial"/>
        <family val="2"/>
      </rPr>
      <t xml:space="preserve"> and enter the same amount as a </t>
    </r>
    <r>
      <rPr>
        <b/>
        <sz val="10"/>
        <color theme="1"/>
        <rFont val="Arial"/>
        <family val="2"/>
      </rPr>
      <t>positive</t>
    </r>
    <r>
      <rPr>
        <sz val="10"/>
        <color theme="1"/>
        <rFont val="Arial"/>
        <family val="2"/>
      </rPr>
      <t xml:space="preserve"> number. The negative and positive numbers should</t>
    </r>
    <r>
      <rPr>
        <b/>
        <sz val="10"/>
        <color theme="1"/>
        <rFont val="Arial"/>
        <family val="2"/>
      </rPr>
      <t xml:space="preserve"> total $0</t>
    </r>
    <r>
      <rPr>
        <sz val="10"/>
        <color theme="1"/>
        <rFont val="Arial"/>
        <family val="2"/>
      </rPr>
      <t xml:space="preserve">. </t>
    </r>
  </si>
  <si>
    <r>
      <rPr>
        <b/>
        <sz val="10"/>
        <color theme="1"/>
        <rFont val="Arial"/>
        <family val="2"/>
      </rPr>
      <t>6.</t>
    </r>
    <r>
      <rPr>
        <sz val="10"/>
        <color theme="1"/>
        <rFont val="Arial"/>
        <family val="2"/>
      </rPr>
      <t xml:space="preserve"> Once you have entered all funds to be reallocated, review the </t>
    </r>
    <r>
      <rPr>
        <b/>
        <sz val="10"/>
        <color theme="1"/>
        <rFont val="Arial"/>
        <family val="2"/>
      </rPr>
      <t>Total Reallocated Budget</t>
    </r>
    <r>
      <rPr>
        <sz val="10"/>
        <color theme="1"/>
        <rFont val="Arial"/>
        <family val="2"/>
      </rPr>
      <t xml:space="preserve"> to confirm that the funds have been moved correctly. If you have any questions, please email us at grantsmgt@rsage.org.</t>
    </r>
  </si>
  <si>
    <t xml:space="preserve">Please review RSF budget guidelines prior to submitting the budget reallocation: </t>
  </si>
  <si>
    <t>Instructions for Financial Summary &amp; Reporting Tab</t>
  </si>
  <si>
    <r>
      <rPr>
        <b/>
        <sz val="10"/>
        <color theme="1"/>
        <rFont val="Arial"/>
        <family val="2"/>
      </rPr>
      <t>1.</t>
    </r>
    <r>
      <rPr>
        <sz val="10"/>
        <color theme="1"/>
        <rFont val="Arial"/>
        <family val="2"/>
      </rPr>
      <t xml:space="preserve"> The financial report should be completed by the </t>
    </r>
    <r>
      <rPr>
        <b/>
        <sz val="10"/>
        <color theme="1"/>
        <rFont val="Arial"/>
        <family val="2"/>
      </rPr>
      <t xml:space="preserve">designated financial reporting contact </t>
    </r>
    <r>
      <rPr>
        <sz val="10"/>
        <color theme="1"/>
        <rFont val="Arial"/>
        <family val="2"/>
      </rPr>
      <t xml:space="preserve">at the grantee organization. Please enter the name of the designated reporting contact under </t>
    </r>
    <r>
      <rPr>
        <b/>
        <sz val="10"/>
        <color theme="1"/>
        <rFont val="Arial"/>
        <family val="2"/>
      </rPr>
      <t>Prepared by</t>
    </r>
    <r>
      <rPr>
        <sz val="10"/>
        <color theme="1"/>
        <rFont val="Arial"/>
        <family val="2"/>
      </rPr>
      <t xml:space="preserve">. </t>
    </r>
  </si>
  <si>
    <r>
      <rPr>
        <b/>
        <sz val="10"/>
        <color theme="1"/>
        <rFont val="Arial"/>
        <family val="2"/>
      </rPr>
      <t>2.</t>
    </r>
    <r>
      <rPr>
        <sz val="10"/>
        <color theme="1"/>
        <rFont val="Arial"/>
        <family val="2"/>
      </rPr>
      <t xml:space="preserve"> The financial summary &amp; reporting tab will display the current reporting period only. All other periods are collapsed and cannot be edited at this time. </t>
    </r>
    <r>
      <rPr>
        <b/>
        <sz val="10"/>
        <color theme="1"/>
        <rFont val="Arial"/>
        <family val="2"/>
      </rPr>
      <t>Orange fields</t>
    </r>
    <r>
      <rPr>
        <sz val="10"/>
        <color theme="1"/>
        <rFont val="Arial"/>
        <family val="2"/>
      </rPr>
      <t xml:space="preserve"> are to be completed by the grantee. All other fields are calculated automatically and locked.</t>
    </r>
  </si>
  <si>
    <r>
      <rPr>
        <b/>
        <sz val="10"/>
        <color theme="1"/>
        <rFont val="Arial"/>
        <family val="2"/>
      </rPr>
      <t>3.</t>
    </r>
    <r>
      <rPr>
        <sz val="10"/>
        <color theme="1"/>
        <rFont val="Arial"/>
        <family val="2"/>
      </rPr>
      <t xml:space="preserve"> Please enter the</t>
    </r>
    <r>
      <rPr>
        <b/>
        <sz val="10"/>
        <color theme="1"/>
        <rFont val="Arial"/>
        <family val="2"/>
      </rPr>
      <t xml:space="preserve"> Period End Date. </t>
    </r>
    <r>
      <rPr>
        <sz val="10"/>
        <color theme="1"/>
        <rFont val="Arial"/>
        <family val="2"/>
      </rPr>
      <t xml:space="preserve">This is the last date of the period for which you are reporting actuals in this report. The </t>
    </r>
    <r>
      <rPr>
        <b/>
        <sz val="10"/>
        <color theme="1"/>
        <rFont val="Arial"/>
        <family val="2"/>
      </rPr>
      <t>Period Start Date</t>
    </r>
    <r>
      <rPr>
        <sz val="10"/>
        <color theme="1"/>
        <rFont val="Arial"/>
        <family val="2"/>
      </rPr>
      <t xml:space="preserve"> is pulled in automatically (either from the Project Start Date or the Period End Date of the previous reporting period).</t>
    </r>
  </si>
  <si>
    <r>
      <rPr>
        <b/>
        <sz val="10"/>
        <color theme="1"/>
        <rFont val="Arial"/>
        <family val="2"/>
      </rPr>
      <t xml:space="preserve">4. </t>
    </r>
    <r>
      <rPr>
        <sz val="10"/>
        <color theme="1"/>
        <rFont val="Arial"/>
        <family val="2"/>
      </rPr>
      <t xml:space="preserve">Under </t>
    </r>
    <r>
      <rPr>
        <b/>
        <sz val="10"/>
        <color theme="1"/>
        <rFont val="Arial"/>
        <family val="2"/>
      </rPr>
      <t xml:space="preserve">Report Type, </t>
    </r>
    <r>
      <rPr>
        <sz val="10"/>
        <color theme="1"/>
        <rFont val="Arial"/>
        <family val="2"/>
      </rPr>
      <t xml:space="preserve">please select either "Interim" or "Final."  Enter the date that the report was prepared under </t>
    </r>
    <r>
      <rPr>
        <b/>
        <sz val="10"/>
        <color theme="1"/>
        <rFont val="Arial"/>
        <family val="2"/>
      </rPr>
      <t>Prepared Date</t>
    </r>
    <r>
      <rPr>
        <sz val="10"/>
        <color theme="1"/>
        <rFont val="Arial"/>
        <family val="2"/>
      </rPr>
      <t xml:space="preserve">. </t>
    </r>
  </si>
  <si>
    <r>
      <rPr>
        <b/>
        <sz val="10"/>
        <color theme="1"/>
        <rFont val="Arial"/>
        <family val="2"/>
      </rPr>
      <t xml:space="preserve">5. </t>
    </r>
    <r>
      <rPr>
        <sz val="10"/>
        <color theme="1"/>
        <rFont val="Arial"/>
        <family val="2"/>
      </rPr>
      <t xml:space="preserve">Enter actuals for the current reporting period in the orange cells under </t>
    </r>
    <r>
      <rPr>
        <b/>
        <sz val="10"/>
        <color theme="1"/>
        <rFont val="Arial"/>
        <family val="2"/>
      </rPr>
      <t>Actual</t>
    </r>
    <r>
      <rPr>
        <sz val="10"/>
        <color theme="1"/>
        <rFont val="Arial"/>
        <family val="2"/>
      </rPr>
      <t xml:space="preserve">. Please review the </t>
    </r>
    <r>
      <rPr>
        <b/>
        <sz val="10"/>
        <color theme="1"/>
        <rFont val="Arial"/>
        <family val="2"/>
      </rPr>
      <t xml:space="preserve">Remaining Balance </t>
    </r>
    <r>
      <rPr>
        <sz val="10"/>
        <color theme="1"/>
        <rFont val="Arial"/>
        <family val="2"/>
      </rPr>
      <t xml:space="preserve">section. If the balance for any budget line is </t>
    </r>
    <r>
      <rPr>
        <b/>
        <sz val="10"/>
        <color rgb="FFFF0000"/>
        <rFont val="Arial"/>
        <family val="2"/>
      </rPr>
      <t xml:space="preserve">negative </t>
    </r>
    <r>
      <rPr>
        <sz val="10"/>
        <rFont val="Arial"/>
        <family val="2"/>
      </rPr>
      <t>(the cell will be highlighted in</t>
    </r>
    <r>
      <rPr>
        <b/>
        <sz val="10"/>
        <color rgb="FFFF0000"/>
        <rFont val="Arial"/>
        <family val="2"/>
      </rPr>
      <t xml:space="preserve"> red</t>
    </r>
    <r>
      <rPr>
        <sz val="10"/>
        <rFont val="Arial"/>
        <family val="2"/>
      </rPr>
      <t>)</t>
    </r>
    <r>
      <rPr>
        <b/>
        <sz val="10"/>
        <rFont val="Arial"/>
        <family val="2"/>
      </rPr>
      <t>,</t>
    </r>
    <r>
      <rPr>
        <sz val="10"/>
        <rFont val="Arial"/>
        <family val="2"/>
      </rPr>
      <t xml:space="preserve"> you may need to request a budget reallocation. Please email us at </t>
    </r>
    <r>
      <rPr>
        <sz val="10"/>
        <color theme="1"/>
        <rFont val="Arial"/>
        <family val="2"/>
      </rPr>
      <t xml:space="preserve">grantsmgt@rsage.org to inquire. </t>
    </r>
  </si>
  <si>
    <t xml:space="preserve">Please review RSF budget guidelines prior to submitting the report: </t>
  </si>
  <si>
    <t>For RSF support:</t>
  </si>
  <si>
    <r>
      <t xml:space="preserve">1. Enter the amount of funds to be reallocated in </t>
    </r>
    <r>
      <rPr>
        <b/>
        <sz val="10"/>
        <color theme="1"/>
        <rFont val="Arial"/>
        <family val="2"/>
      </rPr>
      <t>affected budget lines ONLY</t>
    </r>
    <r>
      <rPr>
        <sz val="10"/>
        <color theme="1"/>
        <rFont val="Arial"/>
        <family val="2"/>
      </rPr>
      <t xml:space="preserve">.  Please enter </t>
    </r>
    <r>
      <rPr>
        <b/>
        <sz val="10"/>
        <color theme="1"/>
        <rFont val="Arial"/>
        <family val="2"/>
      </rPr>
      <t xml:space="preserve">positive </t>
    </r>
    <r>
      <rPr>
        <sz val="10"/>
        <color theme="1"/>
        <rFont val="Arial"/>
        <family val="2"/>
      </rPr>
      <t xml:space="preserve">amount if requesting to spend </t>
    </r>
    <r>
      <rPr>
        <b/>
        <sz val="10"/>
        <color theme="1"/>
        <rFont val="Arial"/>
        <family val="2"/>
      </rPr>
      <t xml:space="preserve">more </t>
    </r>
    <r>
      <rPr>
        <sz val="10"/>
        <color theme="1"/>
        <rFont val="Arial"/>
        <family val="2"/>
      </rPr>
      <t xml:space="preserve">than originally budgeted. Please enter </t>
    </r>
    <r>
      <rPr>
        <b/>
        <sz val="10"/>
        <color theme="1"/>
        <rFont val="Arial"/>
        <family val="2"/>
      </rPr>
      <t xml:space="preserve">negative </t>
    </r>
    <r>
      <rPr>
        <sz val="10"/>
        <color theme="1"/>
        <rFont val="Arial"/>
        <family val="2"/>
      </rPr>
      <t>amount if requesting to spend</t>
    </r>
    <r>
      <rPr>
        <b/>
        <sz val="10"/>
        <color theme="1"/>
        <rFont val="Arial"/>
        <family val="2"/>
      </rPr>
      <t xml:space="preserve"> less</t>
    </r>
    <r>
      <rPr>
        <sz val="10"/>
        <color theme="1"/>
        <rFont val="Arial"/>
        <family val="2"/>
      </rPr>
      <t xml:space="preserve"> than originally budgeted. </t>
    </r>
  </si>
  <si>
    <r>
      <t xml:space="preserve">2.  Please make sure the </t>
    </r>
    <r>
      <rPr>
        <b/>
        <sz val="10"/>
        <color theme="1"/>
        <rFont val="Arial"/>
        <family val="2"/>
      </rPr>
      <t xml:space="preserve">net total </t>
    </r>
    <r>
      <rPr>
        <sz val="10"/>
        <color theme="1"/>
        <rFont val="Arial"/>
        <family val="2"/>
      </rPr>
      <t>of negative and positive amounts is $0 (green)</t>
    </r>
  </si>
  <si>
    <t>Budget Guildlines</t>
  </si>
  <si>
    <t>Trustee Grants Cap</t>
  </si>
  <si>
    <t>Presidential Grants Cap</t>
  </si>
  <si>
    <t>Indirect Cost Floor</t>
  </si>
  <si>
    <t>Indirect Cost Rate</t>
  </si>
  <si>
    <t>Salary Cap</t>
  </si>
  <si>
    <t>PI-TT Salary Support Cap - 1 yr</t>
  </si>
  <si>
    <t>PI-NT Salary Support Cap - 1 yr</t>
  </si>
  <si>
    <t>PI-NT Salary Support Max Percentage</t>
  </si>
  <si>
    <t>PD Salary Support Cap - 1 yr</t>
  </si>
  <si>
    <t>PD Salary Support Max Percentage</t>
  </si>
  <si>
    <t>NPD Salary Support Cap - 1 yr</t>
  </si>
  <si>
    <t>Consultant Cap - 1 yr</t>
  </si>
  <si>
    <t>Don’t Cap it in Budget because exceptions are usual</t>
  </si>
  <si>
    <t>Type of Limits</t>
  </si>
  <si>
    <t>Limits</t>
  </si>
  <si>
    <t>Name Ref.</t>
  </si>
  <si>
    <t>TGC</t>
  </si>
  <si>
    <t>PGC</t>
  </si>
  <si>
    <t>Notes</t>
  </si>
  <si>
    <t>TT_SSC1</t>
  </si>
  <si>
    <t>NT_SSC1</t>
  </si>
  <si>
    <t>NT_SSMP</t>
  </si>
  <si>
    <t>PD_SSC1</t>
  </si>
  <si>
    <t>PD_SSMP</t>
  </si>
  <si>
    <t>ConsCap1</t>
  </si>
  <si>
    <t>Did not use in the workbook</t>
  </si>
  <si>
    <t>Sal_Cap_Gen</t>
  </si>
  <si>
    <t>PI_SBL</t>
  </si>
  <si>
    <t>PI Salary Break Line</t>
  </si>
  <si>
    <t>Max Fringe Rate</t>
  </si>
  <si>
    <t>Max_FR</t>
  </si>
  <si>
    <t>Tips:</t>
  </si>
  <si>
    <t>Ctrl + 8</t>
  </si>
  <si>
    <t>Hide/Show all the outlines</t>
  </si>
  <si>
    <t>Project Term (in months, 12 or 24)</t>
  </si>
  <si>
    <t>Principal Investigator</t>
  </si>
  <si>
    <t>Academic-Year Salary</t>
  </si>
  <si>
    <t>Reference Number (from Fluxx)</t>
  </si>
  <si>
    <t>Total Expert Consulting Costs</t>
  </si>
  <si>
    <t>Total Indirect Costs related to Consulting Costs</t>
  </si>
  <si>
    <t>Staff and Post-Doc Research Support</t>
  </si>
  <si>
    <t>Total Staff and Post-Doc Research Support</t>
  </si>
  <si>
    <t>Consultant Research Support</t>
  </si>
  <si>
    <t>Total Consultant Research Support</t>
  </si>
  <si>
    <t>RA Category</t>
  </si>
  <si>
    <t>Name/Role</t>
  </si>
  <si>
    <t>Total Year 1 Consulting</t>
  </si>
  <si>
    <t>Total Year 2 Consulting</t>
  </si>
  <si>
    <t>Project Team Budget Details</t>
  </si>
  <si>
    <t>Research Costs Budget Details</t>
  </si>
  <si>
    <t>Grand Total Research Costs</t>
  </si>
  <si>
    <t>2. The fringe rate does not exceed 40% on any position</t>
  </si>
  <si>
    <r>
      <rPr>
        <b/>
        <sz val="10"/>
        <color theme="1"/>
        <rFont val="Arial"/>
        <family val="2"/>
      </rPr>
      <t>Important:</t>
    </r>
    <r>
      <rPr>
        <sz val="10"/>
        <color theme="1"/>
        <rFont val="Arial"/>
        <family val="2"/>
      </rPr>
      <t xml:space="preserve"> Please make sure that the correct </t>
    </r>
    <r>
      <rPr>
        <b/>
        <sz val="10"/>
        <color theme="1"/>
        <rFont val="Arial"/>
        <family val="2"/>
      </rPr>
      <t>Grant Term</t>
    </r>
    <r>
      <rPr>
        <sz val="10"/>
        <color theme="1"/>
        <rFont val="Arial"/>
        <family val="2"/>
      </rPr>
      <t xml:space="preserve"> is selected; otherwise the formulas will not calculate correctly.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</si>
</sst>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quot;$&quot;#,##0.0"/>
    <numFmt numFmtId="167" formatCode="&quot;$&quot;#,##0.00"/>
    <numFmt numFmtId="168" formatCode="[$-409]dd\-mmm\-yy;@"/>
    <numFmt numFmtId="169" formatCode="#,##0.0"/>
    <numFmt numFmtId="170" formatCode="_(&quot;$&quot;* #,##0.00_);_(&quot;$&quot;* \(#,##0.00\);_(&quot;$&quot;* &quot;-&quot;_);_(@_)"/>
    <numFmt numFmtId="171" formatCode="0.0"/>
  </numFmts>
  <fonts count="31" x14ac:knownFonts="1">
    <font>
      <sz val="10"/>
      <color theme="1"/>
      <name val="Arial"/>
      <family val="2"/>
    </font>
    <font>
      <b/>
      <sz val="10"/>
      <color theme="1"/>
      <name val="Arial"/>
      <family val="2"/>
    </font>
    <font>
      <b/>
      <sz val="18"/>
      <color theme="1"/>
      <name val="Calibri"/>
      <family val="2"/>
      <scheme val="minor"/>
    </font>
    <font>
      <sz val="14"/>
      <color theme="1"/>
      <name val="Calibri"/>
      <family val="2"/>
      <scheme val="minor"/>
    </font>
    <font>
      <sz val="10"/>
      <color rgb="FF3F3F76"/>
      <name val="Arial"/>
      <family val="2"/>
    </font>
    <font>
      <i/>
      <sz val="10"/>
      <color theme="1"/>
      <name val="Arial"/>
      <family val="2"/>
    </font>
    <font>
      <sz val="10"/>
      <name val="Arial"/>
      <family val="2"/>
    </font>
    <font>
      <sz val="8"/>
      <name val="Arial"/>
      <family val="2"/>
    </font>
    <font>
      <sz val="10"/>
      <color theme="1"/>
      <name val="Arial"/>
      <family val="2"/>
    </font>
    <font>
      <b/>
      <sz val="11"/>
      <color rgb="FF3F3F3F"/>
      <name val="Calibri"/>
      <family val="2"/>
      <scheme val="minor"/>
    </font>
    <font>
      <b/>
      <sz val="11"/>
      <color rgb="FFFA7D00"/>
      <name val="Calibri"/>
      <family val="2"/>
      <scheme val="minor"/>
    </font>
    <font>
      <sz val="10"/>
      <color rgb="FFFF0000"/>
      <name val="Arial"/>
      <family val="2"/>
    </font>
    <font>
      <sz val="10"/>
      <color rgb="FF0070C0"/>
      <name val="Arial"/>
      <family val="2"/>
    </font>
    <font>
      <u/>
      <sz val="10"/>
      <color theme="10"/>
      <name val="Arial"/>
      <family val="2"/>
    </font>
    <font>
      <b/>
      <u/>
      <sz val="10"/>
      <color theme="1"/>
      <name val="Arial"/>
      <family val="2"/>
    </font>
    <font>
      <b/>
      <sz val="16"/>
      <color theme="5" tint="-0.249977111117893"/>
      <name val="Arial"/>
      <family val="2"/>
    </font>
    <font>
      <sz val="11"/>
      <color theme="1"/>
      <name val="Arial"/>
      <family val="2"/>
    </font>
    <font>
      <sz val="10"/>
      <color theme="0"/>
      <name val="Arial"/>
      <family val="2"/>
    </font>
    <font>
      <b/>
      <sz val="14"/>
      <color theme="0"/>
      <name val="Arial"/>
      <family val="2"/>
    </font>
    <font>
      <b/>
      <sz val="10"/>
      <name val="Arial"/>
      <family val="2"/>
    </font>
    <font>
      <b/>
      <sz val="10"/>
      <color theme="5" tint="-0.249977111117893"/>
      <name val="Arial"/>
      <family val="2"/>
    </font>
    <font>
      <b/>
      <sz val="10"/>
      <color theme="0" tint="-0.499984740745262"/>
      <name val="Arial"/>
      <family val="2"/>
    </font>
    <font>
      <sz val="9"/>
      <color theme="1"/>
      <name val="Arial"/>
      <family val="2"/>
    </font>
    <font>
      <sz val="10"/>
      <color indexed="9"/>
      <name val="Arial"/>
      <family val="2"/>
    </font>
    <font>
      <b/>
      <sz val="10"/>
      <color indexed="9"/>
      <name val="Arial"/>
      <family val="2"/>
    </font>
    <font>
      <b/>
      <sz val="17"/>
      <color theme="5" tint="-0.249977111117893"/>
      <name val="Arial"/>
      <family val="2"/>
    </font>
    <font>
      <i/>
      <sz val="10"/>
      <name val="Arial"/>
      <family val="2"/>
    </font>
    <font>
      <b/>
      <sz val="12"/>
      <color theme="1"/>
      <name val="Arial"/>
      <family val="2"/>
    </font>
    <font>
      <b/>
      <sz val="10"/>
      <color rgb="FFFF0000"/>
      <name val="Arial"/>
      <family val="2"/>
    </font>
    <font>
      <b/>
      <sz val="10"/>
      <color theme="0"/>
      <name val="Arial"/>
      <family val="2"/>
    </font>
    <font>
      <u/>
      <sz val="10"/>
      <color theme="1"/>
      <name val="Arial"/>
      <family val="2"/>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249977111117893"/>
        <bgColor indexed="64"/>
      </patternFill>
    </fill>
    <fill>
      <patternFill patternType="solid">
        <fgColor rgb="FF006600"/>
        <bgColor indexed="64"/>
      </patternFill>
    </fill>
    <fill>
      <patternFill patternType="solid">
        <fgColor rgb="FFF2F2F2"/>
        <bgColor indexed="64"/>
      </patternFill>
    </fill>
    <fill>
      <patternFill patternType="solid">
        <fgColor rgb="FFFFC000"/>
        <bgColor indexed="64"/>
      </patternFill>
    </fill>
    <fill>
      <patternFill patternType="solid">
        <fgColor theme="0" tint="-4.9989318521683403E-2"/>
        <bgColor indexed="64"/>
      </patternFill>
    </fill>
  </fills>
  <borders count="58">
    <border>
      <left/>
      <right/>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rgb="FF3F3F3F"/>
      </left>
      <right style="thin">
        <color rgb="FF3F3F3F"/>
      </right>
      <top style="thin">
        <color rgb="FF3F3F3F"/>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theme="0"/>
      </left>
      <right/>
      <top style="thin">
        <color theme="0"/>
      </top>
      <bottom/>
      <diagonal/>
    </border>
    <border>
      <left/>
      <right/>
      <top style="thin">
        <color theme="0"/>
      </top>
      <bottom/>
      <diagonal/>
    </border>
    <border>
      <left/>
      <right/>
      <top style="thin">
        <color theme="0"/>
      </top>
      <bottom style="thin">
        <color theme="0"/>
      </bottom>
      <diagonal/>
    </border>
    <border>
      <left/>
      <right style="thin">
        <color theme="0" tint="-0.34998626667073579"/>
      </right>
      <top/>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right style="thick">
        <color indexed="64"/>
      </right>
      <top style="thin">
        <color indexed="64"/>
      </top>
      <bottom style="double">
        <color indexed="64"/>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rgb="FF7F7F7F"/>
      </right>
      <top style="thin">
        <color rgb="FF7F7F7F"/>
      </top>
      <bottom style="thin">
        <color rgb="FF7F7F7F"/>
      </bottom>
      <diagonal/>
    </border>
    <border>
      <left style="thin">
        <color rgb="FF7F7F7F"/>
      </left>
      <right style="thick">
        <color indexed="64"/>
      </right>
      <top style="thin">
        <color rgb="FF7F7F7F"/>
      </top>
      <bottom style="thin">
        <color rgb="FF7F7F7F"/>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style="thin">
        <color rgb="FF7F7F7F"/>
      </left>
      <right/>
      <top style="thin">
        <color rgb="FF7F7F7F"/>
      </top>
      <bottom style="thin">
        <color rgb="FF7F7F7F"/>
      </bottom>
      <diagonal/>
    </border>
    <border>
      <left style="thin">
        <color rgb="FF7F7F7F"/>
      </left>
      <right style="thin">
        <color rgb="FF7F7F7F"/>
      </right>
      <top/>
      <bottom style="thin">
        <color rgb="FF7F7F7F"/>
      </bottom>
      <diagonal/>
    </border>
    <border>
      <left/>
      <right style="thin">
        <color theme="0"/>
      </right>
      <top/>
      <bottom style="thin">
        <color theme="0"/>
      </bottom>
      <diagonal/>
    </border>
    <border>
      <left style="thin">
        <color rgb="FF3F3F3F"/>
      </left>
      <right style="thin">
        <color rgb="FF3F3F3F"/>
      </right>
      <top/>
      <bottom style="thin">
        <color rgb="FF3F3F3F"/>
      </bottom>
      <diagonal/>
    </border>
    <border>
      <left style="thin">
        <color theme="0"/>
      </left>
      <right/>
      <top/>
      <bottom style="thin">
        <color theme="0"/>
      </bottom>
      <diagonal/>
    </border>
    <border>
      <left/>
      <right/>
      <top style="thin">
        <color rgb="FF7F7F7F"/>
      </top>
      <bottom/>
      <diagonal/>
    </border>
    <border>
      <left/>
      <right style="thin">
        <color theme="0"/>
      </right>
      <top style="thin">
        <color rgb="FF7F7F7F"/>
      </top>
      <bottom/>
      <diagonal/>
    </border>
    <border>
      <left/>
      <right/>
      <top style="medium">
        <color auto="1"/>
      </top>
      <bottom/>
      <diagonal/>
    </border>
    <border>
      <left style="thin">
        <color rgb="FF7F7F7F"/>
      </left>
      <right style="thin">
        <color rgb="FF7F7F7F"/>
      </right>
      <top style="thin">
        <color rgb="FF7F7F7F"/>
      </top>
      <bottom style="thin">
        <color indexed="64"/>
      </bottom>
      <diagonal/>
    </border>
    <border>
      <left style="thin">
        <color rgb="FF7F7F7F"/>
      </left>
      <right/>
      <top style="thin">
        <color rgb="FF3F3F3F"/>
      </top>
      <bottom style="thin">
        <color rgb="FF7F7F7F"/>
      </bottom>
      <diagonal/>
    </border>
    <border>
      <left/>
      <right/>
      <top style="thin">
        <color rgb="FF3F3F3F"/>
      </top>
      <bottom style="thin">
        <color rgb="FF7F7F7F"/>
      </bottom>
      <diagonal/>
    </border>
    <border>
      <left/>
      <right style="thin">
        <color rgb="FF7F7F7F"/>
      </right>
      <top style="thin">
        <color rgb="FF3F3F3F"/>
      </top>
      <bottom style="thin">
        <color rgb="FF7F7F7F"/>
      </bottom>
      <diagonal/>
    </border>
    <border>
      <left/>
      <right style="thin">
        <color theme="0"/>
      </right>
      <top/>
      <bottom/>
      <diagonal/>
    </border>
    <border>
      <left/>
      <right/>
      <top/>
      <bottom style="thin">
        <color rgb="FF7F7F7F"/>
      </bottom>
      <diagonal/>
    </border>
    <border>
      <left/>
      <right/>
      <top style="thin">
        <color indexed="64"/>
      </top>
      <bottom/>
      <diagonal/>
    </border>
  </borders>
  <cellStyleXfs count="8">
    <xf numFmtId="0" fontId="0" fillId="0" borderId="0"/>
    <xf numFmtId="0" fontId="4" fillId="2" borderId="2" applyNumberFormat="0" applyAlignment="0">
      <protection locked="0"/>
    </xf>
    <xf numFmtId="44" fontId="8" fillId="0" borderId="0" applyFont="0" applyFill="0" applyBorder="0" applyAlignment="0" applyProtection="0"/>
    <xf numFmtId="9" fontId="8" fillId="0" borderId="0" applyFont="0" applyFill="0" applyBorder="0" applyAlignment="0" applyProtection="0"/>
    <xf numFmtId="0" fontId="9" fillId="3" borderId="4" applyNumberFormat="0" applyAlignment="0" applyProtection="0"/>
    <xf numFmtId="0" fontId="10" fillId="3" borderId="2" applyNumberFormat="0" applyAlignment="0" applyProtection="0"/>
    <xf numFmtId="0" fontId="13" fillId="0" borderId="0" applyNumberFormat="0" applyFill="0" applyBorder="0" applyAlignment="0" applyProtection="0"/>
    <xf numFmtId="0" fontId="6" fillId="0" borderId="0"/>
  </cellStyleXfs>
  <cellXfs count="289">
    <xf numFmtId="0" fontId="0" fillId="0" borderId="0" xfId="0"/>
    <xf numFmtId="0" fontId="1" fillId="0" borderId="0" xfId="0" applyFont="1"/>
    <xf numFmtId="0" fontId="2" fillId="0" borderId="1" xfId="0" applyFont="1" applyBorder="1"/>
    <xf numFmtId="0" fontId="0" fillId="0" borderId="1" xfId="0" applyBorder="1"/>
    <xf numFmtId="0" fontId="3" fillId="0" borderId="0" xfId="0" applyFont="1"/>
    <xf numFmtId="0" fontId="0" fillId="0" borderId="0" xfId="0" applyAlignment="1">
      <alignment horizontal="left"/>
    </xf>
    <xf numFmtId="0" fontId="6" fillId="0" borderId="0" xfId="0" applyFont="1"/>
    <xf numFmtId="41" fontId="0" fillId="0" borderId="0" xfId="0" applyNumberFormat="1"/>
    <xf numFmtId="0" fontId="0" fillId="0" borderId="0" xfId="0" quotePrefix="1"/>
    <xf numFmtId="0" fontId="0" fillId="0" borderId="0" xfId="0" applyAlignment="1">
      <alignment horizontal="right"/>
    </xf>
    <xf numFmtId="42" fontId="0" fillId="0" borderId="0" xfId="0" applyNumberFormat="1"/>
    <xf numFmtId="0" fontId="1" fillId="0" borderId="0" xfId="0" quotePrefix="1" applyFont="1"/>
    <xf numFmtId="0" fontId="1" fillId="0" borderId="0" xfId="0" applyFont="1" applyAlignment="1">
      <alignment horizontal="right"/>
    </xf>
    <xf numFmtId="42" fontId="1" fillId="0" borderId="3" xfId="0" applyNumberFormat="1" applyFont="1" applyBorder="1"/>
    <xf numFmtId="42" fontId="1" fillId="0" borderId="0" xfId="0" applyNumberFormat="1" applyFont="1"/>
    <xf numFmtId="0" fontId="1" fillId="0" borderId="0" xfId="0" applyFont="1" applyAlignment="1">
      <alignment horizontal="left"/>
    </xf>
    <xf numFmtId="164" fontId="1" fillId="0" borderId="0" xfId="2" applyNumberFormat="1" applyFont="1" applyAlignment="1">
      <alignment horizontal="left"/>
    </xf>
    <xf numFmtId="0" fontId="0" fillId="0" borderId="5" xfId="0" applyBorder="1" applyAlignment="1">
      <alignment horizontal="centerContinuous"/>
    </xf>
    <xf numFmtId="0" fontId="1" fillId="0" borderId="5" xfId="0" applyFont="1" applyBorder="1" applyAlignment="1">
      <alignment horizontal="centerContinuous"/>
    </xf>
    <xf numFmtId="0" fontId="1" fillId="0" borderId="0" xfId="0" applyFont="1" applyAlignment="1">
      <alignment horizontal="right" wrapText="1"/>
    </xf>
    <xf numFmtId="0" fontId="0" fillId="0" borderId="0" xfId="0" applyAlignment="1">
      <alignment horizontal="center"/>
    </xf>
    <xf numFmtId="164" fontId="0" fillId="0" borderId="0" xfId="0" applyNumberFormat="1"/>
    <xf numFmtId="164" fontId="10" fillId="3" borderId="2" xfId="5" applyNumberFormat="1"/>
    <xf numFmtId="3" fontId="10" fillId="3" borderId="2" xfId="5" applyNumberFormat="1"/>
    <xf numFmtId="164" fontId="9" fillId="3" borderId="6" xfId="4" applyNumberFormat="1" applyBorder="1"/>
    <xf numFmtId="3" fontId="0" fillId="0" borderId="0" xfId="0" applyNumberFormat="1"/>
    <xf numFmtId="0" fontId="1" fillId="0" borderId="0" xfId="0" applyFont="1" applyAlignment="1">
      <alignment horizontal="center" wrapText="1"/>
    </xf>
    <xf numFmtId="164" fontId="10" fillId="3" borderId="2" xfId="5" quotePrefix="1" applyNumberFormat="1"/>
    <xf numFmtId="166" fontId="0" fillId="0" borderId="0" xfId="0" applyNumberFormat="1"/>
    <xf numFmtId="167" fontId="0" fillId="0" borderId="0" xfId="0" applyNumberFormat="1"/>
    <xf numFmtId="0" fontId="1" fillId="0" borderId="0" xfId="0" applyFont="1" applyAlignment="1">
      <alignment wrapText="1"/>
    </xf>
    <xf numFmtId="0" fontId="1" fillId="0" borderId="0" xfId="0" applyFont="1" applyAlignment="1">
      <alignment horizontal="left" wrapText="1"/>
    </xf>
    <xf numFmtId="164" fontId="10" fillId="3" borderId="2" xfId="5" quotePrefix="1" applyNumberFormat="1" applyAlignment="1">
      <alignment horizontal="right"/>
    </xf>
    <xf numFmtId="164" fontId="9" fillId="3" borderId="6" xfId="4" applyNumberFormat="1" applyBorder="1" applyAlignment="1">
      <alignment horizontal="right"/>
    </xf>
    <xf numFmtId="41" fontId="0" fillId="0" borderId="3" xfId="0" applyNumberFormat="1" applyBorder="1"/>
    <xf numFmtId="3" fontId="10" fillId="3" borderId="2" xfId="5" applyNumberFormat="1" applyAlignment="1">
      <alignment horizontal="right"/>
    </xf>
    <xf numFmtId="0" fontId="4" fillId="2" borderId="2" xfId="1" applyAlignment="1">
      <alignment horizontal="left"/>
      <protection locked="0"/>
    </xf>
    <xf numFmtId="14" fontId="4" fillId="2" borderId="2" xfId="1" applyNumberFormat="1" applyAlignment="1">
      <alignment horizontal="left"/>
      <protection locked="0"/>
    </xf>
    <xf numFmtId="3" fontId="4" fillId="2" borderId="2" xfId="1" applyNumberFormat="1" applyAlignment="1">
      <alignment horizontal="left"/>
      <protection locked="0"/>
    </xf>
    <xf numFmtId="0" fontId="4" fillId="2" borderId="2" xfId="1">
      <protection locked="0"/>
    </xf>
    <xf numFmtId="0" fontId="4" fillId="2" borderId="2" xfId="1" applyAlignment="1">
      <alignment wrapText="1"/>
      <protection locked="0"/>
    </xf>
    <xf numFmtId="0" fontId="4" fillId="2" borderId="2" xfId="1" applyAlignment="1">
      <alignment horizontal="center"/>
      <protection locked="0"/>
    </xf>
    <xf numFmtId="0" fontId="4" fillId="2" borderId="2" xfId="1" applyAlignment="1">
      <alignment horizontal="left" wrapText="1"/>
      <protection locked="0"/>
    </xf>
    <xf numFmtId="0" fontId="0" fillId="0" borderId="0" xfId="0" applyProtection="1">
      <protection locked="0"/>
    </xf>
    <xf numFmtId="0" fontId="0" fillId="0" borderId="0" xfId="0" applyAlignment="1" applyProtection="1">
      <alignment horizontal="center"/>
      <protection locked="0"/>
    </xf>
    <xf numFmtId="164" fontId="4" fillId="2" borderId="2" xfId="1" applyNumberFormat="1">
      <protection locked="0"/>
    </xf>
    <xf numFmtId="165" fontId="4" fillId="2" borderId="2" xfId="3" applyNumberFormat="1" applyFont="1" applyFill="1" applyBorder="1" applyProtection="1">
      <protection locked="0"/>
    </xf>
    <xf numFmtId="3" fontId="4" fillId="2" borderId="2" xfId="1" applyNumberFormat="1">
      <protection locked="0"/>
    </xf>
    <xf numFmtId="164" fontId="4" fillId="2" borderId="2" xfId="1" applyNumberFormat="1" applyAlignment="1">
      <alignment horizontal="right"/>
      <protection locked="0"/>
    </xf>
    <xf numFmtId="165" fontId="4" fillId="2" borderId="2" xfId="3" applyNumberFormat="1" applyFont="1" applyFill="1" applyBorder="1" applyAlignment="1" applyProtection="1">
      <alignment horizontal="right"/>
      <protection locked="0"/>
    </xf>
    <xf numFmtId="164" fontId="1" fillId="0" borderId="0" xfId="2" applyNumberFormat="1" applyFont="1" applyAlignment="1" applyProtection="1">
      <alignment horizontal="left"/>
    </xf>
    <xf numFmtId="0" fontId="10" fillId="5" borderId="2" xfId="5" applyFill="1" applyAlignment="1" applyProtection="1">
      <alignment horizontal="center"/>
    </xf>
    <xf numFmtId="0" fontId="10" fillId="3" borderId="2" xfId="5" applyAlignment="1" applyProtection="1">
      <alignment horizontal="center"/>
    </xf>
    <xf numFmtId="164" fontId="10" fillId="3" borderId="2" xfId="5" applyNumberFormat="1" applyProtection="1"/>
    <xf numFmtId="3" fontId="10" fillId="3" borderId="2" xfId="5" applyNumberFormat="1" applyProtection="1"/>
    <xf numFmtId="164" fontId="9" fillId="3" borderId="6" xfId="4" applyNumberFormat="1" applyBorder="1" applyAlignment="1" applyProtection="1">
      <alignment horizontal="right"/>
    </xf>
    <xf numFmtId="3" fontId="4" fillId="2" borderId="2" xfId="1" applyNumberFormat="1" applyAlignment="1">
      <alignment horizontal="center"/>
      <protection locked="0"/>
    </xf>
    <xf numFmtId="6" fontId="4" fillId="2" borderId="2" xfId="2" applyNumberFormat="1" applyFont="1" applyFill="1" applyBorder="1" applyProtection="1">
      <protection locked="0"/>
    </xf>
    <xf numFmtId="164" fontId="10" fillId="3" borderId="2" xfId="5" applyNumberFormat="1" applyAlignment="1">
      <alignment horizontal="right"/>
    </xf>
    <xf numFmtId="0" fontId="0" fillId="0" borderId="0" xfId="0" quotePrefix="1" applyAlignment="1">
      <alignment wrapText="1"/>
    </xf>
    <xf numFmtId="9" fontId="4" fillId="2" borderId="2" xfId="3" applyFont="1" applyFill="1" applyBorder="1" applyAlignment="1" applyProtection="1">
      <alignment horizontal="right"/>
      <protection locked="0"/>
    </xf>
    <xf numFmtId="2" fontId="4" fillId="2" borderId="2" xfId="1" applyNumberFormat="1" applyAlignment="1">
      <alignment horizontal="right"/>
      <protection locked="0"/>
    </xf>
    <xf numFmtId="0" fontId="0" fillId="0" borderId="0" xfId="0" quotePrefix="1" applyAlignment="1">
      <alignment horizontal="left" wrapText="1"/>
    </xf>
    <xf numFmtId="0" fontId="1" fillId="0" borderId="0" xfId="0" applyFont="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0" borderId="15" xfId="0" applyBorder="1" applyAlignment="1">
      <alignment vertical="top" wrapText="1"/>
    </xf>
    <xf numFmtId="0" fontId="0" fillId="0" borderId="13" xfId="0" applyBorder="1"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13" fillId="0" borderId="0" xfId="6" quotePrefix="1" applyNumberFormat="1" applyAlignment="1">
      <alignment horizontal="center" vertical="top" wrapText="1"/>
    </xf>
    <xf numFmtId="0" fontId="0" fillId="0" borderId="14" xfId="0" applyBorder="1" applyAlignment="1">
      <alignment horizontal="center" vertical="top" wrapText="1"/>
    </xf>
    <xf numFmtId="0" fontId="0" fillId="0" borderId="18" xfId="0" applyBorder="1" applyAlignment="1">
      <alignment horizontal="center" vertical="top" wrapText="1"/>
    </xf>
    <xf numFmtId="0" fontId="0" fillId="0" borderId="20" xfId="0" applyBorder="1" applyAlignment="1">
      <alignment horizontal="center" vertical="top" wrapText="1"/>
    </xf>
    <xf numFmtId="0" fontId="6" fillId="0" borderId="0" xfId="7"/>
    <xf numFmtId="14" fontId="0" fillId="0" borderId="0" xfId="0" applyNumberFormat="1"/>
    <xf numFmtId="0" fontId="6" fillId="0" borderId="32" xfId="7" applyBorder="1"/>
    <xf numFmtId="0" fontId="22" fillId="0" borderId="33" xfId="0" applyFont="1" applyBorder="1" applyAlignment="1">
      <alignment horizontal="center"/>
    </xf>
    <xf numFmtId="0" fontId="22" fillId="0" borderId="34" xfId="0" applyFont="1" applyBorder="1" applyAlignment="1">
      <alignment horizontal="center"/>
    </xf>
    <xf numFmtId="0" fontId="6" fillId="0" borderId="24" xfId="7" applyBorder="1"/>
    <xf numFmtId="0" fontId="23" fillId="0" borderId="26" xfId="7" applyFont="1" applyBorder="1"/>
    <xf numFmtId="0" fontId="24" fillId="0" borderId="26" xfId="7" applyFont="1" applyBorder="1"/>
    <xf numFmtId="0" fontId="20" fillId="0" borderId="0" xfId="7" applyFont="1" applyAlignment="1">
      <alignment horizontal="left"/>
    </xf>
    <xf numFmtId="168" fontId="19" fillId="0" borderId="24" xfId="7" applyNumberFormat="1" applyFont="1" applyBorder="1" applyAlignment="1">
      <alignment horizontal="center"/>
    </xf>
    <xf numFmtId="168" fontId="19" fillId="0" borderId="26" xfId="7" applyNumberFormat="1" applyFont="1" applyBorder="1" applyAlignment="1">
      <alignment horizontal="center"/>
    </xf>
    <xf numFmtId="0" fontId="6" fillId="0" borderId="0" xfId="7" applyAlignment="1">
      <alignment horizontal="left"/>
    </xf>
    <xf numFmtId="169" fontId="6" fillId="0" borderId="24" xfId="7" applyNumberFormat="1" applyBorder="1" applyAlignment="1">
      <alignment horizontal="center"/>
    </xf>
    <xf numFmtId="14" fontId="4" fillId="2" borderId="2" xfId="1" applyNumberFormat="1">
      <protection locked="0"/>
    </xf>
    <xf numFmtId="0" fontId="4" fillId="2" borderId="2" xfId="1" applyAlignment="1" applyProtection="1">
      <alignment horizontal="left"/>
    </xf>
    <xf numFmtId="0" fontId="0" fillId="0" borderId="11" xfId="0" applyBorder="1"/>
    <xf numFmtId="0" fontId="0" fillId="0" borderId="12" xfId="0" applyBorder="1"/>
    <xf numFmtId="0" fontId="0" fillId="0" borderId="0" xfId="0" applyAlignment="1">
      <alignment horizontal="left" indent="1"/>
    </xf>
    <xf numFmtId="0" fontId="5" fillId="0" borderId="0" xfId="0" applyFont="1"/>
    <xf numFmtId="0" fontId="13" fillId="0" borderId="0" xfId="6" applyFill="1" applyProtection="1"/>
    <xf numFmtId="43" fontId="4" fillId="2" borderId="2" xfId="1" applyNumberFormat="1">
      <protection locked="0"/>
    </xf>
    <xf numFmtId="0" fontId="25" fillId="0" borderId="0" xfId="7" applyFont="1"/>
    <xf numFmtId="0" fontId="15" fillId="0" borderId="0" xfId="7" applyFont="1"/>
    <xf numFmtId="0" fontId="16" fillId="0" borderId="0" xfId="0" applyFont="1"/>
    <xf numFmtId="0" fontId="26" fillId="0" borderId="0" xfId="0" applyFont="1" applyAlignment="1">
      <alignment horizontal="right" vertical="center" wrapText="1"/>
    </xf>
    <xf numFmtId="0" fontId="18" fillId="7" borderId="21" xfId="0" applyFont="1" applyFill="1" applyBorder="1" applyAlignment="1">
      <alignment horizontal="left" vertical="center" indent="1"/>
    </xf>
    <xf numFmtId="0" fontId="19" fillId="7" borderId="22" xfId="0" applyFont="1" applyFill="1" applyBorder="1" applyAlignment="1">
      <alignment vertical="center"/>
    </xf>
    <xf numFmtId="0" fontId="19" fillId="7" borderId="23" xfId="0" applyFont="1" applyFill="1" applyBorder="1" applyAlignment="1">
      <alignment vertical="center"/>
    </xf>
    <xf numFmtId="0" fontId="8" fillId="0" borderId="0" xfId="0" applyFont="1"/>
    <xf numFmtId="0" fontId="18" fillId="7" borderId="23" xfId="0" applyFont="1" applyFill="1" applyBorder="1" applyAlignment="1">
      <alignment horizontal="left" vertical="center" indent="1"/>
    </xf>
    <xf numFmtId="0" fontId="6" fillId="0" borderId="0" xfId="0" applyFont="1" applyAlignment="1">
      <alignment horizontal="right" vertical="center"/>
    </xf>
    <xf numFmtId="0" fontId="8" fillId="0" borderId="24" xfId="0" applyFont="1" applyBorder="1" applyAlignment="1">
      <alignment horizontal="centerContinuous"/>
    </xf>
    <xf numFmtId="0" fontId="8" fillId="0" borderId="0" xfId="0" applyFont="1" applyAlignment="1">
      <alignment horizontal="centerContinuous"/>
    </xf>
    <xf numFmtId="0" fontId="8" fillId="0" borderId="28" xfId="0" applyFont="1" applyBorder="1" applyAlignment="1">
      <alignment horizontal="centerContinuous"/>
    </xf>
    <xf numFmtId="0" fontId="21" fillId="0" borderId="27" xfId="0" applyFont="1" applyBorder="1" applyAlignment="1">
      <alignment wrapText="1"/>
    </xf>
    <xf numFmtId="0" fontId="21" fillId="0" borderId="0" xfId="0" applyFont="1" applyAlignment="1">
      <alignment horizontal="center" wrapText="1"/>
    </xf>
    <xf numFmtId="0" fontId="21" fillId="0" borderId="0" xfId="0" applyFont="1" applyAlignment="1">
      <alignment wrapText="1"/>
    </xf>
    <xf numFmtId="0" fontId="20" fillId="0" borderId="24" xfId="0" applyFont="1" applyBorder="1" applyAlignment="1">
      <alignment horizontal="centerContinuous"/>
    </xf>
    <xf numFmtId="0" fontId="20" fillId="0" borderId="0" xfId="0" applyFont="1" applyAlignment="1">
      <alignment horizontal="centerContinuous"/>
    </xf>
    <xf numFmtId="0" fontId="20" fillId="0" borderId="28" xfId="0" applyFont="1" applyBorder="1" applyAlignment="1">
      <alignment horizontal="centerContinuous"/>
    </xf>
    <xf numFmtId="0" fontId="1" fillId="0" borderId="1" xfId="0" applyFont="1" applyBorder="1" applyAlignment="1">
      <alignment wrapText="1"/>
    </xf>
    <xf numFmtId="0" fontId="1" fillId="0" borderId="1" xfId="0" applyFont="1" applyBorder="1" applyAlignment="1">
      <alignment horizontal="right" wrapText="1"/>
    </xf>
    <xf numFmtId="0" fontId="0" fillId="0" borderId="1" xfId="0" applyBorder="1" applyAlignment="1">
      <alignment wrapText="1"/>
    </xf>
    <xf numFmtId="0" fontId="21" fillId="0" borderId="25" xfId="0" applyFont="1" applyBorder="1" applyAlignment="1">
      <alignment horizontal="centerContinuous" wrapText="1"/>
    </xf>
    <xf numFmtId="0" fontId="21" fillId="0" borderId="29" xfId="0" applyFont="1" applyBorder="1" applyAlignment="1">
      <alignment horizontal="centerContinuous" wrapText="1"/>
    </xf>
    <xf numFmtId="0" fontId="21" fillId="0" borderId="1" xfId="0" applyFont="1" applyBorder="1" applyAlignment="1">
      <alignment horizontal="centerContinuous" wrapText="1"/>
    </xf>
    <xf numFmtId="0" fontId="0" fillId="0" borderId="28" xfId="0" applyBorder="1"/>
    <xf numFmtId="0" fontId="1" fillId="0" borderId="5" xfId="0" applyFont="1" applyBorder="1" applyAlignment="1">
      <alignment wrapText="1"/>
    </xf>
    <xf numFmtId="0" fontId="1" fillId="0" borderId="5" xfId="0" applyFont="1" applyBorder="1" applyAlignment="1">
      <alignment horizontal="right" wrapText="1"/>
    </xf>
    <xf numFmtId="0" fontId="1" fillId="0" borderId="30" xfId="0" applyFont="1" applyBorder="1" applyAlignment="1">
      <alignment horizontal="right" wrapText="1"/>
    </xf>
    <xf numFmtId="42" fontId="0" fillId="0" borderId="28" xfId="0" applyNumberFormat="1" applyBorder="1"/>
    <xf numFmtId="43" fontId="0" fillId="0" borderId="0" xfId="0" applyNumberFormat="1"/>
    <xf numFmtId="41" fontId="0" fillId="0" borderId="28" xfId="0" applyNumberFormat="1" applyBorder="1"/>
    <xf numFmtId="42" fontId="10" fillId="3" borderId="2" xfId="5" applyNumberFormat="1" applyProtection="1"/>
    <xf numFmtId="41" fontId="10" fillId="3" borderId="2" xfId="5" applyNumberFormat="1" applyProtection="1"/>
    <xf numFmtId="41" fontId="10" fillId="3" borderId="2" xfId="5" applyNumberFormat="1" applyAlignment="1" applyProtection="1">
      <alignment horizontal="right"/>
    </xf>
    <xf numFmtId="42" fontId="1" fillId="11" borderId="3" xfId="0" applyNumberFormat="1" applyFont="1" applyFill="1" applyBorder="1"/>
    <xf numFmtId="41" fontId="10" fillId="3" borderId="35" xfId="5" applyNumberFormat="1" applyBorder="1" applyProtection="1"/>
    <xf numFmtId="44" fontId="10" fillId="3" borderId="36" xfId="5" applyNumberFormat="1" applyBorder="1" applyProtection="1"/>
    <xf numFmtId="43" fontId="10" fillId="3" borderId="36" xfId="5" applyNumberFormat="1" applyBorder="1" applyProtection="1"/>
    <xf numFmtId="41" fontId="10" fillId="3" borderId="36" xfId="5" applyNumberFormat="1" applyBorder="1" applyProtection="1"/>
    <xf numFmtId="42" fontId="10" fillId="3" borderId="35" xfId="5" applyNumberFormat="1" applyBorder="1" applyProtection="1"/>
    <xf numFmtId="41" fontId="10" fillId="3" borderId="35" xfId="5" applyNumberFormat="1" applyBorder="1" applyAlignment="1" applyProtection="1">
      <alignment horizontal="right"/>
    </xf>
    <xf numFmtId="42" fontId="1" fillId="11" borderId="31" xfId="0" applyNumberFormat="1" applyFont="1" applyFill="1" applyBorder="1"/>
    <xf numFmtId="42" fontId="10" fillId="3" borderId="36" xfId="5" applyNumberFormat="1" applyBorder="1" applyProtection="1"/>
    <xf numFmtId="0" fontId="0" fillId="0" borderId="1" xfId="0" applyBorder="1" applyAlignment="1">
      <alignment horizontal="centerContinuous" wrapText="1"/>
    </xf>
    <xf numFmtId="4" fontId="4" fillId="2" borderId="35" xfId="1" applyNumberFormat="1" applyBorder="1">
      <protection locked="0"/>
    </xf>
    <xf numFmtId="4" fontId="4" fillId="2" borderId="2" xfId="1" applyNumberFormat="1">
      <protection locked="0"/>
    </xf>
    <xf numFmtId="43" fontId="10" fillId="3" borderId="35" xfId="5" applyNumberFormat="1" applyBorder="1" applyAlignment="1" applyProtection="1">
      <alignment horizontal="right"/>
    </xf>
    <xf numFmtId="43" fontId="10" fillId="3" borderId="2" xfId="5" applyNumberFormat="1" applyAlignment="1" applyProtection="1">
      <alignment horizontal="right"/>
    </xf>
    <xf numFmtId="0" fontId="0" fillId="0" borderId="29" xfId="0" applyBorder="1" applyAlignment="1">
      <alignment horizontal="centerContinuous" wrapText="1"/>
    </xf>
    <xf numFmtId="41" fontId="10" fillId="3" borderId="36" xfId="5" applyNumberFormat="1" applyBorder="1" applyAlignment="1" applyProtection="1">
      <alignment horizontal="right"/>
    </xf>
    <xf numFmtId="0" fontId="27" fillId="0" borderId="0" xfId="0" applyFont="1"/>
    <xf numFmtId="14" fontId="4" fillId="2" borderId="2" xfId="1" applyNumberFormat="1" applyAlignment="1">
      <protection locked="0"/>
    </xf>
    <xf numFmtId="0" fontId="18" fillId="8" borderId="22" xfId="0" applyFont="1" applyFill="1" applyBorder="1" applyAlignment="1">
      <alignment horizontal="left" vertical="center" indent="1"/>
    </xf>
    <xf numFmtId="0" fontId="0" fillId="0" borderId="0" xfId="0" applyAlignment="1">
      <alignment horizontal="right" vertical="center"/>
    </xf>
    <xf numFmtId="0" fontId="19" fillId="8" borderId="22" xfId="0" applyFont="1" applyFill="1" applyBorder="1" applyAlignment="1">
      <alignment vertical="center"/>
    </xf>
    <xf numFmtId="0" fontId="19" fillId="8" borderId="42" xfId="0" applyFont="1" applyFill="1" applyBorder="1" applyAlignment="1">
      <alignment vertical="center"/>
    </xf>
    <xf numFmtId="0" fontId="19" fillId="8" borderId="40" xfId="0" applyFont="1" applyFill="1" applyBorder="1" applyAlignment="1">
      <alignment vertical="center"/>
    </xf>
    <xf numFmtId="0" fontId="18" fillId="8" borderId="42" xfId="0" applyFont="1" applyFill="1" applyBorder="1" applyAlignment="1">
      <alignment horizontal="left" vertical="center" indent="1"/>
    </xf>
    <xf numFmtId="0" fontId="19" fillId="8" borderId="45" xfId="0" applyFont="1" applyFill="1" applyBorder="1" applyAlignment="1">
      <alignment vertical="center"/>
    </xf>
    <xf numFmtId="0" fontId="19" fillId="7" borderId="40" xfId="0" applyFont="1" applyFill="1" applyBorder="1" applyAlignment="1">
      <alignment vertical="center"/>
    </xf>
    <xf numFmtId="0" fontId="19" fillId="7" borderId="45" xfId="0" applyFont="1" applyFill="1" applyBorder="1" applyAlignment="1">
      <alignment vertical="center"/>
    </xf>
    <xf numFmtId="0" fontId="15" fillId="0" borderId="50" xfId="7" applyFont="1" applyBorder="1"/>
    <xf numFmtId="10" fontId="10" fillId="3" borderId="2" xfId="3" applyNumberFormat="1" applyFont="1" applyFill="1" applyBorder="1" applyProtection="1"/>
    <xf numFmtId="10" fontId="0" fillId="0" borderId="0" xfId="3" applyNumberFormat="1" applyFont="1"/>
    <xf numFmtId="10" fontId="10" fillId="3" borderId="2" xfId="3" applyNumberFormat="1" applyFont="1" applyFill="1" applyBorder="1" applyAlignment="1" applyProtection="1">
      <alignment horizontal="right"/>
    </xf>
    <xf numFmtId="10" fontId="1" fillId="11" borderId="3" xfId="3" applyNumberFormat="1" applyFont="1" applyFill="1" applyBorder="1"/>
    <xf numFmtId="10" fontId="4" fillId="2" borderId="2" xfId="1" applyNumberFormat="1">
      <protection locked="0"/>
    </xf>
    <xf numFmtId="0" fontId="17" fillId="7" borderId="0" xfId="0" applyFont="1" applyFill="1" applyAlignment="1">
      <alignment horizontal="center" vertical="center" textRotation="90"/>
    </xf>
    <xf numFmtId="0" fontId="0" fillId="10" borderId="0" xfId="0" applyFill="1" applyAlignment="1">
      <alignment horizontal="right"/>
    </xf>
    <xf numFmtId="0" fontId="29" fillId="8" borderId="40" xfId="0" applyFont="1" applyFill="1" applyBorder="1" applyAlignment="1">
      <alignment horizontal="right" vertical="center"/>
    </xf>
    <xf numFmtId="0" fontId="29" fillId="8" borderId="45" xfId="0" applyFont="1" applyFill="1" applyBorder="1" applyAlignment="1">
      <alignment horizontal="right" vertical="center"/>
    </xf>
    <xf numFmtId="0" fontId="1" fillId="0" borderId="0" xfId="0" applyFont="1" applyAlignment="1">
      <alignment vertical="center"/>
    </xf>
    <xf numFmtId="0" fontId="0" fillId="0" borderId="0" xfId="0" applyAlignment="1">
      <alignment vertical="center"/>
    </xf>
    <xf numFmtId="9" fontId="10" fillId="0" borderId="0" xfId="5" applyNumberFormat="1" applyFill="1" applyBorder="1" applyAlignment="1" applyProtection="1">
      <alignment horizontal="left"/>
    </xf>
    <xf numFmtId="9" fontId="10" fillId="3" borderId="51" xfId="5" applyNumberFormat="1" applyBorder="1" applyAlignment="1" applyProtection="1">
      <alignment horizontal="left"/>
    </xf>
    <xf numFmtId="0" fontId="1" fillId="0" borderId="24" xfId="0" applyFont="1" applyBorder="1" applyAlignment="1">
      <alignment horizontal="centerContinuous"/>
    </xf>
    <xf numFmtId="170" fontId="1" fillId="11" borderId="31" xfId="0" applyNumberFormat="1" applyFont="1" applyFill="1" applyBorder="1"/>
    <xf numFmtId="0" fontId="25" fillId="0" borderId="0" xfId="7" applyFont="1" applyAlignment="1">
      <alignment vertical="center"/>
    </xf>
    <xf numFmtId="0" fontId="18" fillId="7" borderId="55" xfId="0" applyFont="1" applyFill="1" applyBorder="1" applyAlignment="1">
      <alignment vertical="center"/>
    </xf>
    <xf numFmtId="41" fontId="4" fillId="2" borderId="2" xfId="1" applyNumberFormat="1">
      <protection locked="0"/>
    </xf>
    <xf numFmtId="9" fontId="4" fillId="2" borderId="2" xfId="1" applyNumberFormat="1">
      <protection locked="0"/>
    </xf>
    <xf numFmtId="41" fontId="4" fillId="2" borderId="44" xfId="1" applyNumberFormat="1" applyBorder="1">
      <protection locked="0"/>
    </xf>
    <xf numFmtId="0" fontId="1" fillId="0" borderId="5" xfId="0" applyFont="1" applyBorder="1"/>
    <xf numFmtId="0" fontId="1" fillId="0" borderId="0" xfId="0" quotePrefix="1" applyFont="1" applyAlignment="1">
      <alignment horizontal="left"/>
    </xf>
    <xf numFmtId="164" fontId="10" fillId="3" borderId="2" xfId="5" applyNumberFormat="1" applyAlignment="1" applyProtection="1">
      <alignment horizontal="right"/>
    </xf>
    <xf numFmtId="3" fontId="10" fillId="3" borderId="2" xfId="5" applyNumberFormat="1" applyAlignment="1" applyProtection="1">
      <alignment horizontal="right"/>
    </xf>
    <xf numFmtId="0" fontId="1" fillId="9" borderId="0" xfId="0" applyFont="1" applyFill="1" applyAlignment="1">
      <alignment horizontal="left"/>
    </xf>
    <xf numFmtId="0" fontId="1" fillId="9" borderId="0" xfId="0" applyFont="1" applyFill="1"/>
    <xf numFmtId="0" fontId="1" fillId="9" borderId="0" xfId="0" applyFont="1" applyFill="1" applyAlignment="1">
      <alignment horizontal="center"/>
    </xf>
    <xf numFmtId="0" fontId="1" fillId="9" borderId="0" xfId="0" applyFont="1" applyFill="1" applyAlignment="1">
      <alignment horizontal="right"/>
    </xf>
    <xf numFmtId="0" fontId="0" fillId="9" borderId="0" xfId="0" applyFill="1"/>
    <xf numFmtId="8" fontId="30" fillId="0" borderId="0" xfId="0" applyNumberFormat="1" applyFont="1"/>
    <xf numFmtId="0" fontId="4" fillId="2" borderId="35" xfId="1" applyBorder="1" applyAlignment="1">
      <alignment horizontal="center"/>
      <protection locked="0"/>
    </xf>
    <xf numFmtId="164" fontId="9" fillId="9" borderId="6" xfId="4" applyNumberFormat="1" applyFill="1" applyBorder="1" applyAlignment="1" applyProtection="1">
      <alignment horizontal="right"/>
    </xf>
    <xf numFmtId="0" fontId="4" fillId="2" borderId="2" xfId="1" applyAlignment="1">
      <protection locked="0"/>
    </xf>
    <xf numFmtId="44" fontId="0" fillId="0" borderId="0" xfId="0" applyNumberFormat="1"/>
    <xf numFmtId="41" fontId="0" fillId="0" borderId="57" xfId="0" applyNumberFormat="1" applyBorder="1"/>
    <xf numFmtId="164" fontId="10" fillId="3" borderId="2" xfId="5" quotePrefix="1" applyNumberFormat="1" applyAlignment="1" applyProtection="1">
      <alignment horizontal="right"/>
    </xf>
    <xf numFmtId="3" fontId="10" fillId="9" borderId="2" xfId="5" applyNumberFormat="1" applyFill="1" applyAlignment="1" applyProtection="1">
      <alignment horizontal="right"/>
    </xf>
    <xf numFmtId="3" fontId="10" fillId="0" borderId="0" xfId="5" applyNumberFormat="1" applyFill="1" applyBorder="1" applyProtection="1"/>
    <xf numFmtId="1" fontId="4" fillId="2" borderId="2" xfId="1" applyNumberFormat="1" applyAlignment="1">
      <alignment horizontal="right"/>
      <protection locked="0"/>
    </xf>
    <xf numFmtId="9" fontId="4" fillId="2" borderId="2" xfId="3" applyNumberFormat="1" applyFont="1" applyFill="1" applyBorder="1" applyProtection="1">
      <protection locked="0"/>
    </xf>
    <xf numFmtId="9" fontId="4" fillId="2" borderId="2" xfId="3" applyNumberFormat="1" applyFont="1" applyFill="1" applyBorder="1" applyAlignment="1" applyProtection="1">
      <alignment horizontal="right"/>
      <protection locked="0"/>
    </xf>
    <xf numFmtId="171" fontId="4" fillId="2" borderId="2" xfId="3" applyNumberFormat="1" applyFont="1" applyFill="1" applyBorder="1" applyAlignment="1" applyProtection="1">
      <alignment horizontal="right"/>
      <protection locked="0"/>
    </xf>
    <xf numFmtId="1" fontId="4" fillId="2" borderId="2" xfId="3" applyNumberFormat="1" applyFont="1" applyFill="1" applyBorder="1" applyAlignment="1" applyProtection="1">
      <alignment horizontal="right"/>
      <protection locked="0"/>
    </xf>
    <xf numFmtId="1" fontId="4" fillId="2" borderId="2" xfId="3" applyNumberFormat="1" applyFont="1" applyFill="1" applyBorder="1" applyProtection="1">
      <protection locked="0"/>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9" xfId="0" applyFill="1" applyBorder="1" applyAlignment="1">
      <alignment vertical="center" wrapText="1"/>
    </xf>
    <xf numFmtId="0" fontId="0" fillId="4" borderId="10" xfId="0" applyFill="1" applyBorder="1" applyAlignment="1">
      <alignmen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6" borderId="9" xfId="0" applyFont="1" applyFill="1" applyBorder="1" applyAlignment="1">
      <alignment horizontal="center" vertical="center" wrapText="1"/>
    </xf>
    <xf numFmtId="0" fontId="0" fillId="6" borderId="10" xfId="0" applyFill="1" applyBorder="1" applyAlignment="1">
      <alignment horizontal="center" vertical="center" wrapText="1"/>
    </xf>
    <xf numFmtId="0" fontId="13" fillId="6" borderId="9" xfId="6" applyFill="1" applyBorder="1" applyAlignment="1">
      <alignment horizontal="center" vertical="center" wrapText="1"/>
    </xf>
    <xf numFmtId="0" fontId="0" fillId="4" borderId="7" xfId="0" applyFill="1" applyBorder="1" applyAlignment="1">
      <alignment horizontal="left" wrapText="1"/>
    </xf>
    <xf numFmtId="0" fontId="0" fillId="4" borderId="8" xfId="0" applyFill="1" applyBorder="1" applyAlignment="1">
      <alignment horizontal="left"/>
    </xf>
    <xf numFmtId="0" fontId="13" fillId="4" borderId="9" xfId="6" applyFill="1" applyBorder="1" applyAlignment="1" applyProtection="1">
      <alignment horizontal="left" vertical="top" wrapText="1"/>
    </xf>
    <xf numFmtId="0" fontId="13" fillId="4" borderId="10" xfId="6" applyFill="1" applyBorder="1" applyAlignment="1" applyProtection="1">
      <alignment horizontal="left" vertical="top" wrapText="1"/>
    </xf>
    <xf numFmtId="0" fontId="0" fillId="6" borderId="9" xfId="0" applyFill="1" applyBorder="1" applyAlignment="1">
      <alignment horizontal="center" vertical="center" wrapText="1"/>
    </xf>
    <xf numFmtId="0" fontId="0" fillId="0" borderId="0" xfId="0" quotePrefix="1" applyAlignment="1">
      <alignment horizontal="left" wrapText="1"/>
    </xf>
    <xf numFmtId="0" fontId="0" fillId="0" borderId="0" xfId="0" quotePrefix="1" applyAlignment="1">
      <alignment wrapText="1"/>
    </xf>
    <xf numFmtId="0" fontId="0" fillId="0" borderId="0" xfId="0" applyAlignment="1">
      <alignment horizontal="left" wrapText="1"/>
    </xf>
    <xf numFmtId="0" fontId="26" fillId="0" borderId="0" xfId="0" applyFont="1" applyAlignment="1">
      <alignment horizontal="center" vertical="center" wrapText="1"/>
    </xf>
    <xf numFmtId="0" fontId="18" fillId="7" borderId="21" xfId="0" applyFont="1" applyFill="1" applyBorder="1" applyAlignment="1">
      <alignment horizontal="left" vertical="center"/>
    </xf>
    <xf numFmtId="0" fontId="18" fillId="7" borderId="22" xfId="0" applyFont="1" applyFill="1" applyBorder="1" applyAlignment="1">
      <alignment horizontal="left" vertical="center"/>
    </xf>
    <xf numFmtId="0" fontId="18" fillId="7" borderId="40" xfId="0" applyFont="1" applyFill="1" applyBorder="1" applyAlignment="1">
      <alignment horizontal="left" vertical="center"/>
    </xf>
    <xf numFmtId="0" fontId="18" fillId="7" borderId="47" xfId="0" applyFont="1" applyFill="1" applyBorder="1" applyAlignment="1">
      <alignment horizontal="left" vertical="center"/>
    </xf>
    <xf numFmtId="0" fontId="18" fillId="7" borderId="42" xfId="0" applyFont="1" applyFill="1" applyBorder="1" applyAlignment="1">
      <alignment horizontal="left" vertical="center"/>
    </xf>
    <xf numFmtId="0" fontId="18" fillId="7" borderId="45" xfId="0" applyFont="1" applyFill="1" applyBorder="1" applyAlignment="1">
      <alignment horizontal="left" vertical="center"/>
    </xf>
    <xf numFmtId="14" fontId="4" fillId="2" borderId="35" xfId="1" applyNumberFormat="1" applyBorder="1" applyAlignment="1">
      <alignment horizontal="left" vertical="center"/>
      <protection locked="0"/>
    </xf>
    <xf numFmtId="14" fontId="4" fillId="2" borderId="2" xfId="1" applyNumberFormat="1" applyAlignment="1">
      <alignment horizontal="left" vertical="center"/>
      <protection locked="0"/>
    </xf>
    <xf numFmtId="14" fontId="4" fillId="2" borderId="43" xfId="1" applyNumberFormat="1" applyBorder="1" applyAlignment="1">
      <alignment horizontal="left" vertical="center"/>
      <protection locked="0"/>
    </xf>
    <xf numFmtId="0" fontId="17" fillId="7" borderId="37" xfId="0" applyFont="1" applyFill="1" applyBorder="1" applyAlignment="1">
      <alignment horizontal="center" vertical="center" textRotation="90"/>
    </xf>
    <xf numFmtId="0" fontId="17" fillId="7" borderId="38" xfId="0" applyFont="1" applyFill="1" applyBorder="1" applyAlignment="1">
      <alignment horizontal="center" vertical="center" textRotation="90"/>
    </xf>
    <xf numFmtId="0" fontId="17" fillId="7" borderId="39" xfId="0" applyFont="1" applyFill="1" applyBorder="1" applyAlignment="1">
      <alignment horizontal="center" vertical="center" textRotation="90"/>
    </xf>
    <xf numFmtId="14" fontId="4" fillId="2" borderId="2" xfId="1" applyNumberFormat="1" applyAlignment="1">
      <alignment horizontal="left"/>
      <protection locked="0"/>
    </xf>
    <xf numFmtId="0" fontId="17" fillId="8" borderId="37" xfId="0" applyFont="1" applyFill="1" applyBorder="1" applyAlignment="1">
      <alignment horizontal="center" vertical="center" textRotation="90"/>
    </xf>
    <xf numFmtId="0" fontId="17" fillId="8" borderId="38" xfId="0" applyFont="1" applyFill="1" applyBorder="1" applyAlignment="1">
      <alignment horizontal="center" vertical="center" textRotation="90"/>
    </xf>
    <xf numFmtId="0" fontId="17" fillId="8" borderId="39" xfId="0" applyFont="1" applyFill="1" applyBorder="1" applyAlignment="1">
      <alignment horizontal="center" vertical="center" textRotation="90"/>
    </xf>
    <xf numFmtId="0" fontId="18" fillId="7" borderId="41" xfId="0" applyFont="1" applyFill="1" applyBorder="1" applyAlignment="1">
      <alignment horizontal="left" vertical="center"/>
    </xf>
    <xf numFmtId="0" fontId="18" fillId="7" borderId="0" xfId="0" applyFont="1" applyFill="1" applyAlignment="1">
      <alignment horizontal="left" vertical="center"/>
    </xf>
    <xf numFmtId="14" fontId="4" fillId="2" borderId="43" xfId="1" applyNumberFormat="1" applyBorder="1" applyAlignment="1">
      <alignment horizontal="left"/>
      <protection locked="0"/>
    </xf>
    <xf numFmtId="14" fontId="4" fillId="2" borderId="44" xfId="1" applyNumberFormat="1" applyBorder="1" applyAlignment="1">
      <alignment horizontal="left"/>
      <protection locked="0"/>
    </xf>
    <xf numFmtId="0" fontId="18" fillId="8" borderId="21" xfId="0" applyFont="1" applyFill="1" applyBorder="1" applyAlignment="1">
      <alignment horizontal="left" vertical="center" indent="1"/>
    </xf>
    <xf numFmtId="0" fontId="18" fillId="8" borderId="22" xfId="0" applyFont="1" applyFill="1" applyBorder="1" applyAlignment="1">
      <alignment horizontal="left" vertical="center" indent="1"/>
    </xf>
    <xf numFmtId="0" fontId="18" fillId="8" borderId="47" xfId="0" applyFont="1" applyFill="1" applyBorder="1" applyAlignment="1">
      <alignment horizontal="left" vertical="center" indent="1"/>
    </xf>
    <xf numFmtId="0" fontId="18" fillId="8" borderId="42" xfId="0" applyFont="1" applyFill="1" applyBorder="1" applyAlignment="1">
      <alignment horizontal="left" vertical="center" indent="1"/>
    </xf>
    <xf numFmtId="14" fontId="9" fillId="3" borderId="46" xfId="4" applyNumberFormat="1" applyBorder="1" applyAlignment="1" applyProtection="1">
      <alignment horizontal="left"/>
    </xf>
    <xf numFmtId="0" fontId="17" fillId="7" borderId="22" xfId="0" applyFont="1" applyFill="1" applyBorder="1" applyAlignment="1">
      <alignment horizontal="center" vertical="center" textRotation="90"/>
    </xf>
    <xf numFmtId="0" fontId="17" fillId="7" borderId="0" xfId="0" applyFont="1" applyFill="1" applyAlignment="1">
      <alignment horizontal="center" vertical="center" textRotation="90"/>
    </xf>
    <xf numFmtId="42" fontId="1" fillId="0" borderId="48" xfId="0" applyNumberFormat="1" applyFont="1" applyBorder="1" applyAlignment="1">
      <alignment horizontal="left"/>
    </xf>
    <xf numFmtId="42" fontId="1" fillId="0" borderId="49" xfId="0" applyNumberFormat="1" applyFont="1" applyBorder="1" applyAlignment="1">
      <alignment horizontal="left"/>
    </xf>
    <xf numFmtId="0" fontId="17" fillId="8" borderId="21" xfId="0" applyFont="1" applyFill="1" applyBorder="1" applyAlignment="1">
      <alignment horizontal="center" vertical="center" textRotation="90"/>
    </xf>
    <xf numFmtId="0" fontId="17" fillId="8" borderId="41" xfId="0" applyFont="1" applyFill="1" applyBorder="1" applyAlignment="1">
      <alignment horizontal="center" vertical="center" textRotation="90"/>
    </xf>
    <xf numFmtId="0" fontId="13" fillId="6" borderId="11" xfId="6" applyFill="1" applyBorder="1" applyAlignment="1">
      <alignment wrapText="1"/>
    </xf>
    <xf numFmtId="0" fontId="13" fillId="6" borderId="1" xfId="6" applyFill="1" applyBorder="1" applyAlignment="1">
      <alignment wrapText="1"/>
    </xf>
    <xf numFmtId="0" fontId="13" fillId="6" borderId="12" xfId="6" applyFill="1" applyBorder="1" applyAlignment="1">
      <alignment wrapText="1"/>
    </xf>
    <xf numFmtId="0" fontId="0" fillId="6" borderId="9" xfId="0" applyFill="1" applyBorder="1" applyAlignment="1">
      <alignment horizontal="left" vertical="center" wrapText="1"/>
    </xf>
    <xf numFmtId="0" fontId="0" fillId="6" borderId="0" xfId="0" applyFill="1" applyAlignment="1">
      <alignment horizontal="left" vertical="center" wrapText="1"/>
    </xf>
    <xf numFmtId="0" fontId="0" fillId="6" borderId="10" xfId="0"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50"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10"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2" xfId="0" applyFont="1" applyFill="1" applyBorder="1" applyAlignment="1">
      <alignment horizontal="left" vertical="center" wrapText="1"/>
    </xf>
    <xf numFmtId="0" fontId="1" fillId="6" borderId="7" xfId="0" applyFont="1" applyFill="1" applyBorder="1" applyAlignment="1">
      <alignment horizontal="left" vertical="center"/>
    </xf>
    <xf numFmtId="0" fontId="1" fillId="6" borderId="50" xfId="0" applyFont="1" applyFill="1" applyBorder="1" applyAlignment="1">
      <alignment horizontal="left" vertical="center"/>
    </xf>
    <xf numFmtId="0" fontId="1" fillId="6" borderId="8" xfId="0" applyFont="1" applyFill="1" applyBorder="1" applyAlignment="1">
      <alignment horizontal="left" vertical="center"/>
    </xf>
    <xf numFmtId="0" fontId="0" fillId="6" borderId="9" xfId="0" applyFill="1" applyBorder="1" applyAlignment="1">
      <alignment horizontal="left" vertical="center"/>
    </xf>
    <xf numFmtId="0" fontId="0" fillId="6" borderId="0" xfId="0" applyFill="1" applyAlignment="1">
      <alignment horizontal="left" vertical="center"/>
    </xf>
    <xf numFmtId="0" fontId="0" fillId="6" borderId="10" xfId="0" applyFill="1" applyBorder="1" applyAlignment="1">
      <alignment horizontal="left" vertical="center"/>
    </xf>
    <xf numFmtId="0" fontId="13" fillId="6" borderId="11" xfId="6" applyFill="1" applyBorder="1" applyAlignment="1">
      <alignment horizontal="left" vertical="center"/>
    </xf>
    <xf numFmtId="0" fontId="13" fillId="6" borderId="1" xfId="6" applyFill="1" applyBorder="1" applyAlignment="1">
      <alignment horizontal="left" vertical="center"/>
    </xf>
    <xf numFmtId="0" fontId="13" fillId="6" borderId="12" xfId="6" applyFill="1" applyBorder="1" applyAlignment="1">
      <alignment horizontal="left" vertical="center"/>
    </xf>
    <xf numFmtId="14" fontId="4" fillId="2" borderId="52" xfId="1" applyNumberFormat="1" applyBorder="1" applyAlignment="1">
      <alignment horizontal="left"/>
      <protection locked="0"/>
    </xf>
    <xf numFmtId="14" fontId="4" fillId="2" borderId="53" xfId="1" applyNumberFormat="1" applyBorder="1" applyAlignment="1">
      <alignment horizontal="left"/>
      <protection locked="0"/>
    </xf>
    <xf numFmtId="14" fontId="4" fillId="2" borderId="54" xfId="1" applyNumberFormat="1" applyBorder="1" applyAlignment="1">
      <alignment horizontal="left"/>
      <protection locked="0"/>
    </xf>
    <xf numFmtId="0" fontId="25" fillId="0" borderId="0" xfId="7" applyFont="1" applyAlignment="1">
      <alignment horizontal="left"/>
    </xf>
    <xf numFmtId="0" fontId="4" fillId="2" borderId="2" xfId="1" applyAlignment="1">
      <alignment horizontal="left" wrapText="1"/>
      <protection locked="0"/>
    </xf>
    <xf numFmtId="0" fontId="1" fillId="0" borderId="56" xfId="0" applyFont="1" applyBorder="1" applyAlignment="1">
      <alignment horizontal="left" wrapText="1"/>
    </xf>
    <xf numFmtId="0" fontId="4" fillId="2" borderId="43" xfId="1" applyBorder="1" applyAlignment="1">
      <alignment horizontal="left" wrapText="1"/>
      <protection locked="0"/>
    </xf>
    <xf numFmtId="0" fontId="4" fillId="2" borderId="35" xfId="1" applyBorder="1" applyAlignment="1">
      <alignment horizontal="left" wrapText="1"/>
      <protection locked="0"/>
    </xf>
  </cellXfs>
  <cellStyles count="8">
    <cellStyle name="Calculation" xfId="5" builtinId="22"/>
    <cellStyle name="Currency" xfId="2" builtinId="4"/>
    <cellStyle name="Hyperlink" xfId="6" builtinId="8"/>
    <cellStyle name="Input" xfId="1" builtinId="20" customBuiltin="1"/>
    <cellStyle name="Normal" xfId="0" builtinId="0"/>
    <cellStyle name="Normal 2" xfId="7" xr:uid="{D2CB9F30-B0CF-4BA3-80AB-BCD59111D145}"/>
    <cellStyle name="Output" xfId="4" builtinId="21"/>
    <cellStyle name="Percent" xfId="3" builtinId="5"/>
  </cellStyles>
  <dxfs count="2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FF0000"/>
        </patternFill>
      </fill>
    </dxf>
    <dxf>
      <font>
        <b/>
        <i val="0"/>
        <color rgb="FF00B050"/>
      </font>
      <fill>
        <patternFill patternType="none">
          <bgColor auto="1"/>
        </patternFill>
      </fill>
    </dxf>
    <dxf>
      <font>
        <b/>
        <i val="0"/>
        <color rgb="FFFF0000"/>
      </font>
      <fill>
        <patternFill patternType="none">
          <bgColor auto="1"/>
        </patternFill>
      </fill>
    </dxf>
    <dxf>
      <font>
        <color rgb="FF9C0006"/>
      </font>
      <fill>
        <patternFill>
          <bgColor rgb="FFFFC7CE"/>
        </patternFill>
      </fill>
    </dxf>
    <dxf>
      <font>
        <color rgb="FF006100"/>
      </font>
      <fill>
        <patternFill>
          <bgColor rgb="FFC6EFCE"/>
        </patternFill>
      </fill>
    </dxf>
    <dxf>
      <font>
        <b/>
        <i val="0"/>
        <color rgb="FF00B050"/>
      </font>
    </dxf>
  </dxfs>
  <tableStyles count="0" defaultTableStyle="TableStyleMedium2" defaultPivotStyle="PivotStyleLight16"/>
  <colors>
    <mruColors>
      <color rgb="FF7F7F7F"/>
      <color rgb="FFF2F2F2"/>
      <color rgb="FFFFCCCC"/>
      <color rgb="FF9C0006"/>
      <color rgb="FF006600"/>
      <color rgb="FF88A743"/>
      <color rgb="FFFFC7CE"/>
      <color rgb="FFFFFF99"/>
      <color rgb="FFAFC87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Analytics!$R$2</c:f>
          <c:strCache>
            <c:ptCount val="1"/>
            <c:pt idx="0">
              <c:v>Percentage Budget Variance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Analytics!$R$9</c:f>
              <c:strCache>
                <c:ptCount val="1"/>
              </c:strCache>
            </c:strRef>
          </c:tx>
          <c:spPr>
            <a:solidFill>
              <a:srgbClr val="00B0F0"/>
            </a:solidFill>
            <a:ln>
              <a:noFill/>
            </a:ln>
            <a:effectLst/>
          </c:spPr>
          <c:invertIfNegative val="0"/>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Analytics!$R$10:$R$28</c15:sqref>
                  </c15:fullRef>
                </c:ext>
              </c:extLst>
              <c:f>(Analytics!$R$10:$R$14,Analytics!$R$18:$R$20,Analytics!$R$24,Analytics!$R$26,Analytics!$R$28)</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2B2-4B9C-882E-617208734C59}"/>
            </c:ext>
          </c:extLst>
        </c:ser>
        <c:ser>
          <c:idx val="1"/>
          <c:order val="1"/>
          <c:tx>
            <c:strRef>
              <c:f>Analytics!$S$9</c:f>
              <c:strCache>
                <c:ptCount val="1"/>
              </c:strCache>
            </c:strRef>
          </c:tx>
          <c:spPr>
            <a:solidFill>
              <a:schemeClr val="accent2"/>
            </a:solidFill>
            <a:ln>
              <a:noFill/>
            </a:ln>
            <a:effectLst/>
          </c:spPr>
          <c:invertIfNegative val="0"/>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Analytics!$S$10:$S$28</c15:sqref>
                  </c15:fullRef>
                </c:ext>
              </c:extLst>
              <c:f>(Analytics!$S$10:$S$14,Analytics!$S$18:$S$20,Analytics!$S$24,Analytics!$S$26,Analytics!$S$28)</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FDC-4AA8-91FF-0DDC9EC8A081}"/>
            </c:ext>
          </c:extLst>
        </c:ser>
        <c:ser>
          <c:idx val="2"/>
          <c:order val="2"/>
          <c:tx>
            <c:strRef>
              <c:f>Analytics!$T$9</c:f>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Analytics!$T$10:$T$28</c15:sqref>
                  </c15:fullRef>
                </c:ext>
              </c:extLst>
              <c:f>(Analytics!$T$10:$T$14,Analytics!$T$18:$T$20,Analytics!$T$24,Analytics!$T$26,Analytics!$T$28)</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FDC-4AA8-91FF-0DDC9EC8A081}"/>
            </c:ext>
          </c:extLst>
        </c:ser>
        <c:dLbls>
          <c:showLegendKey val="0"/>
          <c:showVal val="0"/>
          <c:showCatName val="0"/>
          <c:showSerName val="0"/>
          <c:showPercent val="0"/>
          <c:showBubbleSize val="0"/>
        </c:dLbls>
        <c:gapWidth val="182"/>
        <c:axId val="1175330456"/>
        <c:axId val="1175326496"/>
        <c:extLst>
          <c:ext xmlns:c15="http://schemas.microsoft.com/office/drawing/2012/chart" uri="{02D57815-91ED-43cb-92C2-25804820EDAC}">
            <c15:filteredBarSeries>
              <c15:ser>
                <c:idx val="3"/>
                <c:order val="3"/>
                <c:tx>
                  <c:strRef>
                    <c:extLst>
                      <c:ext uri="{02D57815-91ED-43cb-92C2-25804820EDAC}">
                        <c15:formulaRef>
                          <c15:sqref>Analytics!$U$9</c15:sqref>
                        </c15:formulaRef>
                      </c:ext>
                    </c:extLst>
                    <c:strCache>
                      <c:ptCount val="1"/>
                      <c:pt idx="0">
                        <c:v>Total</c:v>
                      </c:pt>
                    </c:strCache>
                  </c:strRef>
                </c:tx>
                <c:spPr>
                  <a:solidFill>
                    <a:schemeClr val="accent4"/>
                  </a:solidFill>
                  <a:ln>
                    <a:noFill/>
                  </a:ln>
                  <a:effectLst/>
                </c:spPr>
                <c:invertIfNegative val="0"/>
                <c:cat>
                  <c:strRef>
                    <c:extLst>
                      <c:ext uri="{02D57815-91ED-43cb-92C2-25804820EDAC}">
                        <c15:fullRef>
                          <c15:sqref>Analytics!$A$10:$A$28</c15:sqref>
                        </c15:fullRef>
                        <c15:formulaRef>
                          <c15:sqref>(Analytics!$A$10:$A$14,Analytics!$A$18:$A$20,Analytics!$A$24,Analytics!$A$26,Analytics!$A$28)</c15:sqref>
                        </c15:formulaRef>
                      </c:ext>
                    </c:extLst>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uri="{02D57815-91ED-43cb-92C2-25804820EDAC}">
                        <c15:fullRef>
                          <c15:sqref>Analytics!$U$10:$U$28</c15:sqref>
                        </c15:fullRef>
                        <c15:formulaRef>
                          <c15:sqref>(Analytics!$U$10:$U$14,Analytics!$U$18:$U$20,Analytics!$U$24,Analytics!$U$26,Analytics!$U$28)</c15:sqref>
                        </c15:formulaRef>
                      </c:ext>
                    </c:extLst>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FDC-4AA8-91FF-0DDC9EC8A081}"/>
                  </c:ext>
                </c:extLst>
              </c15:ser>
            </c15:filteredBarSeries>
          </c:ext>
        </c:extLst>
      </c:barChart>
      <c:lineChart>
        <c:grouping val="standard"/>
        <c:varyColors val="0"/>
        <c:ser>
          <c:idx val="4"/>
          <c:order val="4"/>
          <c:tx>
            <c:strRef>
              <c:f>Analytics!$W$9</c:f>
              <c:strCache>
                <c:ptCount val="1"/>
                <c:pt idx="0">
                  <c:v>Warning %</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Analytics!$W$10:$W$28</c15:sqref>
                  </c15:fullRef>
                </c:ext>
              </c:extLst>
              <c:f>(Analytics!$W$10:$W$14,Analytics!$W$18:$W$20,Analytics!$W$24,Analytics!$W$26,Analytics!$W$28)</c:f>
              <c:numCache>
                <c:formatCode>0.00%</c:formatCode>
                <c:ptCount val="11"/>
                <c:pt idx="0">
                  <c:v>0.04</c:v>
                </c:pt>
                <c:pt idx="1">
                  <c:v>0.04</c:v>
                </c:pt>
                <c:pt idx="2">
                  <c:v>0.04</c:v>
                </c:pt>
                <c:pt idx="3">
                  <c:v>0.04</c:v>
                </c:pt>
                <c:pt idx="4">
                  <c:v>0.04</c:v>
                </c:pt>
                <c:pt idx="5">
                  <c:v>0.04</c:v>
                </c:pt>
                <c:pt idx="6">
                  <c:v>0.04</c:v>
                </c:pt>
                <c:pt idx="7">
                  <c:v>0.04</c:v>
                </c:pt>
                <c:pt idx="8">
                  <c:v>0.04</c:v>
                </c:pt>
                <c:pt idx="9">
                  <c:v>0.04</c:v>
                </c:pt>
                <c:pt idx="10">
                  <c:v>0.04</c:v>
                </c:pt>
              </c:numCache>
            </c:numRef>
          </c:val>
          <c:smooth val="0"/>
          <c:extLst>
            <c:ext xmlns:c16="http://schemas.microsoft.com/office/drawing/2014/chart" uri="{C3380CC4-5D6E-409C-BE32-E72D297353CC}">
              <c16:uniqueId val="{00000003-BFDC-4AA8-91FF-0DDC9EC8A081}"/>
            </c:ext>
          </c:extLst>
        </c:ser>
        <c:ser>
          <c:idx val="5"/>
          <c:order val="5"/>
          <c:tx>
            <c:strRef>
              <c:f>Analytics!$X$9</c:f>
              <c:strCache>
                <c:ptCount val="1"/>
                <c:pt idx="0">
                  <c:v>Ban %</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Analytics!$X$10:$X$28</c15:sqref>
                  </c15:fullRef>
                </c:ext>
              </c:extLst>
              <c:f>(Analytics!$X$10:$X$14,Analytics!$X$18:$X$20,Analytics!$X$24,Analytics!$X$26,Analytics!$X$28)</c:f>
              <c:numCache>
                <c:formatCode>0.00%</c:formatCode>
                <c:ptCount val="11"/>
                <c:pt idx="0">
                  <c:v>0.1</c:v>
                </c:pt>
                <c:pt idx="1">
                  <c:v>0.1</c:v>
                </c:pt>
                <c:pt idx="2">
                  <c:v>0.1</c:v>
                </c:pt>
                <c:pt idx="3">
                  <c:v>0.1</c:v>
                </c:pt>
                <c:pt idx="4">
                  <c:v>0.1</c:v>
                </c:pt>
                <c:pt idx="5">
                  <c:v>0.1</c:v>
                </c:pt>
                <c:pt idx="6">
                  <c:v>0.1</c:v>
                </c:pt>
                <c:pt idx="7">
                  <c:v>0.1</c:v>
                </c:pt>
                <c:pt idx="8">
                  <c:v>0.1</c:v>
                </c:pt>
                <c:pt idx="9">
                  <c:v>0.1</c:v>
                </c:pt>
                <c:pt idx="10">
                  <c:v>0.1</c:v>
                </c:pt>
              </c:numCache>
            </c:numRef>
          </c:val>
          <c:smooth val="0"/>
          <c:extLst>
            <c:ext xmlns:c16="http://schemas.microsoft.com/office/drawing/2014/chart" uri="{C3380CC4-5D6E-409C-BE32-E72D297353CC}">
              <c16:uniqueId val="{00000004-BFDC-4AA8-91FF-0DDC9EC8A081}"/>
            </c:ext>
          </c:extLst>
        </c:ser>
        <c:dLbls>
          <c:showLegendKey val="0"/>
          <c:showVal val="0"/>
          <c:showCatName val="0"/>
          <c:showSerName val="0"/>
          <c:showPercent val="0"/>
          <c:showBubbleSize val="0"/>
        </c:dLbls>
        <c:marker val="1"/>
        <c:smooth val="0"/>
        <c:axId val="1175330456"/>
        <c:axId val="1175326496"/>
      </c:lineChart>
      <c:catAx>
        <c:axId val="1175330456"/>
        <c:scaling>
          <c:orientation val="minMax"/>
        </c:scaling>
        <c:delete val="0"/>
        <c:axPos val="b"/>
        <c:majorGridlines>
          <c:spPr>
            <a:ln w="9525" cap="flat" cmpd="sng" algn="ctr">
              <a:solidFill>
                <a:schemeClr val="bg1">
                  <a:lumMod val="50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326496"/>
        <c:crosses val="autoZero"/>
        <c:auto val="1"/>
        <c:lblAlgn val="ctr"/>
        <c:lblOffset val="100"/>
        <c:noMultiLvlLbl val="0"/>
      </c:catAx>
      <c:valAx>
        <c:axId val="1175326496"/>
        <c:scaling>
          <c:orientation val="minMax"/>
        </c:scaling>
        <c:delete val="0"/>
        <c:axPos val="l"/>
        <c:majorGridlines>
          <c:spPr>
            <a:ln w="9525" cap="flat" cmpd="sng" algn="ctr">
              <a:solidFill>
                <a:schemeClr val="bg1">
                  <a:lumMod val="75000"/>
                </a:schemeClr>
              </a:solidFill>
              <a:round/>
            </a:ln>
            <a:effectLst/>
          </c:spPr>
        </c:majorGridlines>
        <c:minorGridlines>
          <c:spPr>
            <a:ln w="9525" cap="flat" cmpd="sng" algn="ctr">
              <a:solidFill>
                <a:schemeClr val="bg1">
                  <a:lumMod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175330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Budget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Analytics!$C$6</c:f>
            </c:strRef>
          </c:tx>
          <c:spPr>
            <a:solidFill>
              <a:schemeClr val="accent1"/>
            </a:solidFill>
            <a:ln>
              <a:noFill/>
            </a:ln>
            <a:effectLst/>
          </c:spPr>
          <c:invertIfNegative val="0"/>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Analytics!$C$10:$C$28</c15:sqref>
                  </c15:fullRef>
                </c:ext>
              </c:extLst>
              <c:f>(Analytics!$C$10:$C$14,Analytics!$C$18:$C$20,Analytics!$C$24,Analytics!$C$26,Analytics!$C$28)</c:f>
              <c:numCache>
                <c:formatCode>_(* #,##0_);_(* \(#,##0\);_(* "-"_);_(@_)</c:formatCode>
                <c:ptCount val="11"/>
                <c:pt idx="0" formatCode="_(&quot;$&quot;* #,##0_);_(&quot;$&quot;* \(#,##0\);_(&quot;$&quot;* &quot;-&quot;_);_(@_)">
                  <c:v>0</c:v>
                </c:pt>
                <c:pt idx="1">
                  <c:v>0</c:v>
                </c:pt>
                <c:pt idx="2">
                  <c:v>0</c:v>
                </c:pt>
                <c:pt idx="3">
                  <c:v>0</c:v>
                </c:pt>
                <c:pt idx="4">
                  <c:v>0</c:v>
                </c:pt>
                <c:pt idx="5">
                  <c:v>0</c:v>
                </c:pt>
                <c:pt idx="6">
                  <c:v>0</c:v>
                </c:pt>
                <c:pt idx="7">
                  <c:v>0</c:v>
                </c:pt>
                <c:pt idx="8">
                  <c:v>0</c:v>
                </c:pt>
                <c:pt idx="9">
                  <c:v>0</c:v>
                </c:pt>
                <c:pt idx="10" formatCode="_(&quot;$&quot;* #,##0_);_(&quot;$&quot;* \(#,##0\);_(&quot;$&quot;* &quot;-&quot;_);_(@_)">
                  <c:v>0</c:v>
                </c:pt>
              </c:numCache>
            </c:numRef>
          </c:val>
          <c:extLst>
            <c:ext xmlns:c16="http://schemas.microsoft.com/office/drawing/2014/chart" uri="{C3380CC4-5D6E-409C-BE32-E72D297353CC}">
              <c16:uniqueId val="{00000000-88E4-4F94-9676-52D93E3B9D8A}"/>
            </c:ext>
          </c:extLst>
        </c:ser>
        <c:ser>
          <c:idx val="4"/>
          <c:order val="1"/>
          <c:tx>
            <c:strRef>
              <c:f>Analytics!$H$6</c:f>
            </c:strRef>
          </c:tx>
          <c:spPr>
            <a:solidFill>
              <a:schemeClr val="accent5"/>
            </a:solidFill>
            <a:ln>
              <a:noFill/>
            </a:ln>
            <a:effectLst/>
          </c:spPr>
          <c:invertIfNegative val="0"/>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Analytics!$H$10:$H$28</c15:sqref>
                  </c15:fullRef>
                </c:ext>
              </c:extLst>
              <c:f>(Analytics!$H$10:$H$14,Analytics!$H$18:$H$20,Analytics!$H$24,Analytics!$H$26,Analytics!$H$28)</c:f>
              <c:numCache>
                <c:formatCode>_(* #,##0_);_(* \(#,##0\);_(* "-"_);_(@_)</c:formatCode>
                <c:ptCount val="11"/>
                <c:pt idx="0" formatCode="_(&quot;$&quot;* #,##0_);_(&quot;$&quot;* \(#,##0\);_(&quot;$&quot;* &quot;-&quot;_);_(@_)">
                  <c:v>0</c:v>
                </c:pt>
                <c:pt idx="1">
                  <c:v>0</c:v>
                </c:pt>
                <c:pt idx="2">
                  <c:v>0</c:v>
                </c:pt>
                <c:pt idx="3">
                  <c:v>0</c:v>
                </c:pt>
                <c:pt idx="4">
                  <c:v>0</c:v>
                </c:pt>
                <c:pt idx="5">
                  <c:v>0</c:v>
                </c:pt>
                <c:pt idx="6">
                  <c:v>0</c:v>
                </c:pt>
                <c:pt idx="7">
                  <c:v>0</c:v>
                </c:pt>
                <c:pt idx="8">
                  <c:v>0</c:v>
                </c:pt>
                <c:pt idx="9">
                  <c:v>0</c:v>
                </c:pt>
                <c:pt idx="10" formatCode="_(&quot;$&quot;* #,##0_);_(&quot;$&quot;* \(#,##0\);_(&quot;$&quot;* &quot;-&quot;_);_(@_)">
                  <c:v>0</c:v>
                </c:pt>
              </c:numCache>
            </c:numRef>
          </c:val>
          <c:extLst>
            <c:ext xmlns:c16="http://schemas.microsoft.com/office/drawing/2014/chart" uri="{C3380CC4-5D6E-409C-BE32-E72D297353CC}">
              <c16:uniqueId val="{00000004-88E4-4F94-9676-52D93E3B9D8A}"/>
            </c:ext>
          </c:extLst>
        </c:ser>
        <c:ser>
          <c:idx val="1"/>
          <c:order val="2"/>
          <c:tx>
            <c:strRef>
              <c:f>Analytics!$D$6</c:f>
            </c:strRef>
          </c:tx>
          <c:spPr>
            <a:solidFill>
              <a:schemeClr val="accent2"/>
            </a:solidFill>
            <a:ln>
              <a:noFill/>
            </a:ln>
            <a:effectLst/>
          </c:spPr>
          <c:invertIfNegative val="0"/>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Analytics!$D$10:$D$28</c15:sqref>
                  </c15:fullRef>
                </c:ext>
              </c:extLst>
              <c:f>(Analytics!$D$10:$D$14,Analytics!$D$18:$D$20,Analytics!$D$24,Analytics!$D$26,Analytics!$D$28)</c:f>
              <c:numCache>
                <c:formatCode>_(* #,##0_);_(* \(#,##0\);_(* "-"_);_(@_)</c:formatCode>
                <c:ptCount val="11"/>
                <c:pt idx="0" formatCode="_(&quot;$&quot;* #,##0_);_(&quot;$&quot;* \(#,##0\);_(&quot;$&quot;* &quot;-&quot;_);_(@_)">
                  <c:v>0</c:v>
                </c:pt>
                <c:pt idx="1">
                  <c:v>0</c:v>
                </c:pt>
                <c:pt idx="2">
                  <c:v>0</c:v>
                </c:pt>
                <c:pt idx="3">
                  <c:v>0</c:v>
                </c:pt>
                <c:pt idx="4">
                  <c:v>0</c:v>
                </c:pt>
                <c:pt idx="5">
                  <c:v>0</c:v>
                </c:pt>
                <c:pt idx="6">
                  <c:v>0</c:v>
                </c:pt>
                <c:pt idx="7">
                  <c:v>0</c:v>
                </c:pt>
                <c:pt idx="8">
                  <c:v>0</c:v>
                </c:pt>
                <c:pt idx="9">
                  <c:v>0</c:v>
                </c:pt>
                <c:pt idx="10" formatCode="_(&quot;$&quot;* #,##0_);_(&quot;$&quot;* \(#,##0\);_(&quot;$&quot;* &quot;-&quot;_);_(@_)">
                  <c:v>0</c:v>
                </c:pt>
              </c:numCache>
            </c:numRef>
          </c:val>
          <c:extLst>
            <c:ext xmlns:c16="http://schemas.microsoft.com/office/drawing/2014/chart" uri="{C3380CC4-5D6E-409C-BE32-E72D297353CC}">
              <c16:uniqueId val="{00000001-88E4-4F94-9676-52D93E3B9D8A}"/>
            </c:ext>
          </c:extLst>
        </c:ser>
        <c:ser>
          <c:idx val="5"/>
          <c:order val="3"/>
          <c:tx>
            <c:strRef>
              <c:f>Analytics!$I$6</c:f>
            </c:strRef>
          </c:tx>
          <c:spPr>
            <a:solidFill>
              <a:schemeClr val="accent6"/>
            </a:solidFill>
            <a:ln>
              <a:noFill/>
            </a:ln>
            <a:effectLst/>
          </c:spPr>
          <c:invertIfNegative val="0"/>
          <c:cat>
            <c:strRef>
              <c:extLst>
                <c:ext xmlns:c15="http://schemas.microsoft.com/office/drawing/2012/chart" uri="{02D57815-91ED-43cb-92C2-25804820EDAC}">
                  <c15:fullRef>
                    <c15:sqref>Analytics!$A$10:$A$28</c15:sqref>
                  </c15:fullRef>
                </c:ext>
              </c:extLst>
              <c:f>(Analytics!$A$10:$A$14,Analytics!$A$18:$A$20,Analytics!$A$24,Analytics!$A$26,Analytics!$A$28)</c:f>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Analytics!$I$10:$I$28</c15:sqref>
                  </c15:fullRef>
                </c:ext>
              </c:extLst>
              <c:f>(Analytics!$I$10:$I$14,Analytics!$I$18:$I$20,Analytics!$I$24,Analytics!$I$26,Analytics!$I$28)</c:f>
              <c:numCache>
                <c:formatCode>_(* #,##0_);_(* \(#,##0\);_(* "-"_);_(@_)</c:formatCode>
                <c:ptCount val="11"/>
                <c:pt idx="0" formatCode="_(&quot;$&quot;* #,##0_);_(&quot;$&quot;* \(#,##0\);_(&quot;$&quot;* &quot;-&quot;_);_(@_)">
                  <c:v>0</c:v>
                </c:pt>
                <c:pt idx="1">
                  <c:v>0</c:v>
                </c:pt>
                <c:pt idx="2">
                  <c:v>0</c:v>
                </c:pt>
                <c:pt idx="3">
                  <c:v>0</c:v>
                </c:pt>
                <c:pt idx="4">
                  <c:v>0</c:v>
                </c:pt>
                <c:pt idx="5">
                  <c:v>0</c:v>
                </c:pt>
                <c:pt idx="6">
                  <c:v>0</c:v>
                </c:pt>
                <c:pt idx="7">
                  <c:v>0</c:v>
                </c:pt>
                <c:pt idx="8">
                  <c:v>0</c:v>
                </c:pt>
                <c:pt idx="9">
                  <c:v>0</c:v>
                </c:pt>
                <c:pt idx="10" formatCode="_(&quot;$&quot;* #,##0_);_(&quot;$&quot;* \(#,##0\);_(&quot;$&quot;* &quot;-&quot;_);_(@_)">
                  <c:v>0</c:v>
                </c:pt>
              </c:numCache>
            </c:numRef>
          </c:val>
          <c:extLst>
            <c:ext xmlns:c16="http://schemas.microsoft.com/office/drawing/2014/chart" uri="{C3380CC4-5D6E-409C-BE32-E72D297353CC}">
              <c16:uniqueId val="{00000005-88E4-4F94-9676-52D93E3B9D8A}"/>
            </c:ext>
          </c:extLst>
        </c:ser>
        <c:dLbls>
          <c:showLegendKey val="0"/>
          <c:showVal val="0"/>
          <c:showCatName val="0"/>
          <c:showSerName val="0"/>
          <c:showPercent val="0"/>
          <c:showBubbleSize val="0"/>
        </c:dLbls>
        <c:gapWidth val="182"/>
        <c:axId val="2103662000"/>
        <c:axId val="2103663440"/>
        <c:extLst>
          <c:ext xmlns:c15="http://schemas.microsoft.com/office/drawing/2012/chart" uri="{02D57815-91ED-43cb-92C2-25804820EDAC}">
            <c15:filteredBarSeries>
              <c15:ser>
                <c:idx val="2"/>
                <c:order val="4"/>
                <c:tx>
                  <c:strRef>
                    <c:extLst>
                      <c:ext uri="{02D57815-91ED-43cb-92C2-25804820EDAC}">
                        <c15:formulaRef>
                          <c15:sqref>Analytics!$E$6</c15:sqref>
                        </c15:formulaRef>
                      </c:ext>
                    </c:extLst>
                  </c:strRef>
                </c:tx>
                <c:spPr>
                  <a:solidFill>
                    <a:schemeClr val="accent3"/>
                  </a:solidFill>
                  <a:ln>
                    <a:noFill/>
                  </a:ln>
                  <a:effectLst/>
                </c:spPr>
                <c:invertIfNegative val="0"/>
                <c:cat>
                  <c:strRef>
                    <c:extLst>
                      <c:ext uri="{02D57815-91ED-43cb-92C2-25804820EDAC}">
                        <c15:fullRef>
                          <c15:sqref>Analytics!$A$10:$A$28</c15:sqref>
                        </c15:fullRef>
                        <c15:formulaRef>
                          <c15:sqref>(Analytics!$A$10:$A$14,Analytics!$A$18:$A$20,Analytics!$A$24,Analytics!$A$26,Analytics!$A$28)</c15:sqref>
                        </c15:formulaRef>
                      </c:ext>
                    </c:extLst>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uri="{02D57815-91ED-43cb-92C2-25804820EDAC}">
                        <c15:fullRef>
                          <c15:sqref>Analytics!$E$10:$E$28</c15:sqref>
                        </c15:fullRef>
                        <c15:formulaRef>
                          <c15:sqref>(Analytics!$E$10:$E$14,Analytics!$E$18:$E$20,Analytics!$E$24,Analytics!$E$26,Analytics!$E$28)</c15:sqref>
                        </c15:formulaRef>
                      </c:ext>
                    </c:extLst>
                    <c:numCache>
                      <c:formatCode>_(* #,##0_);_(* \(#,##0\);_(* "-"_);_(@_)</c:formatCode>
                      <c:ptCount val="11"/>
                      <c:pt idx="0" formatCode="_(&quot;$&quot;* #,##0_);_(&quot;$&quot;* \(#,##0\);_(&quot;$&quot;* &quot;-&quot;_);_(@_)">
                        <c:v>0</c:v>
                      </c:pt>
                      <c:pt idx="1">
                        <c:v>0</c:v>
                      </c:pt>
                      <c:pt idx="2">
                        <c:v>0</c:v>
                      </c:pt>
                      <c:pt idx="3">
                        <c:v>0</c:v>
                      </c:pt>
                      <c:pt idx="4">
                        <c:v>0</c:v>
                      </c:pt>
                      <c:pt idx="5">
                        <c:v>0</c:v>
                      </c:pt>
                      <c:pt idx="6">
                        <c:v>0</c:v>
                      </c:pt>
                      <c:pt idx="7">
                        <c:v>0</c:v>
                      </c:pt>
                      <c:pt idx="8">
                        <c:v>0</c:v>
                      </c:pt>
                      <c:pt idx="9">
                        <c:v>0</c:v>
                      </c:pt>
                      <c:pt idx="10" formatCode="_(&quot;$&quot;* #,##0_);_(&quot;$&quot;* \(#,##0\);_(&quot;$&quot;* &quot;-&quot;_);_(@_)">
                        <c:v>0</c:v>
                      </c:pt>
                    </c:numCache>
                  </c:numRef>
                </c:val>
                <c:extLst>
                  <c:ext xmlns:c16="http://schemas.microsoft.com/office/drawing/2014/chart" uri="{C3380CC4-5D6E-409C-BE32-E72D297353CC}">
                    <c16:uniqueId val="{00000002-88E4-4F94-9676-52D93E3B9D8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Analytics!$J$6</c15:sqref>
                        </c15:formulaRef>
                      </c:ext>
                    </c:extLst>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Analytics!$A$10:$A$28</c15:sqref>
                        </c15:fullRef>
                        <c15:formulaRef>
                          <c15:sqref>(Analytics!$A$10:$A$14,Analytics!$A$18:$A$20,Analytics!$A$24,Analytics!$A$26,Analytics!$A$28)</c15:sqref>
                        </c15:formulaRef>
                      </c:ext>
                    </c:extLst>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Analytics!$J$10:$J$28</c15:sqref>
                        </c15:fullRef>
                        <c15:formulaRef>
                          <c15:sqref>(Analytics!$J$10:$J$14,Analytics!$J$18:$J$20,Analytics!$J$24,Analytics!$J$26,Analytics!$J$28)</c15:sqref>
                        </c15:formulaRef>
                      </c:ext>
                    </c:extLst>
                    <c:numCache>
                      <c:formatCode>_(* #,##0_);_(* \(#,##0\);_(* "-"_);_(@_)</c:formatCode>
                      <c:ptCount val="11"/>
                      <c:pt idx="0" formatCode="_(&quot;$&quot;* #,##0_);_(&quot;$&quot;* \(#,##0\);_(&quot;$&quot;* &quot;-&quot;_);_(@_)">
                        <c:v>0</c:v>
                      </c:pt>
                      <c:pt idx="1">
                        <c:v>0</c:v>
                      </c:pt>
                      <c:pt idx="2">
                        <c:v>0</c:v>
                      </c:pt>
                      <c:pt idx="3">
                        <c:v>0</c:v>
                      </c:pt>
                      <c:pt idx="4">
                        <c:v>0</c:v>
                      </c:pt>
                      <c:pt idx="5">
                        <c:v>0</c:v>
                      </c:pt>
                      <c:pt idx="6">
                        <c:v>0</c:v>
                      </c:pt>
                      <c:pt idx="7">
                        <c:v>0</c:v>
                      </c:pt>
                      <c:pt idx="8">
                        <c:v>0</c:v>
                      </c:pt>
                      <c:pt idx="9">
                        <c:v>0</c:v>
                      </c:pt>
                      <c:pt idx="10" formatCode="_(&quot;$&quot;* #,##0_);_(&quot;$&quot;* \(#,##0\);_(&quot;$&quot;* &quot;-&quot;_);_(@_)">
                        <c:v>0</c:v>
                      </c:pt>
                    </c:numCache>
                  </c:numRef>
                </c:val>
                <c:extLst xmlns:c15="http://schemas.microsoft.com/office/drawing/2012/chart">
                  <c:ext xmlns:c16="http://schemas.microsoft.com/office/drawing/2014/chart" uri="{C3380CC4-5D6E-409C-BE32-E72D297353CC}">
                    <c16:uniqueId val="{00000006-88E4-4F94-9676-52D93E3B9D8A}"/>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Analytics!$F$6</c15:sqref>
                        </c15:formulaRef>
                      </c:ext>
                    </c:extLst>
                  </c:strRef>
                </c:tx>
                <c:spPr>
                  <a:solidFill>
                    <a:schemeClr val="accent4"/>
                  </a:solidFill>
                  <a:ln>
                    <a:noFill/>
                  </a:ln>
                  <a:effectLst/>
                </c:spPr>
                <c:invertIfNegative val="0"/>
                <c:cat>
                  <c:strRef>
                    <c:extLst>
                      <c:ext xmlns:c15="http://schemas.microsoft.com/office/drawing/2012/chart" uri="{02D57815-91ED-43cb-92C2-25804820EDAC}">
                        <c15:fullRef>
                          <c15:sqref>Analytics!$A$10:$A$28</c15:sqref>
                        </c15:fullRef>
                        <c15:formulaRef>
                          <c15:sqref>(Analytics!$A$10:$A$14,Analytics!$A$18:$A$20,Analytics!$A$24,Analytics!$A$26,Analytics!$A$28)</c15:sqref>
                        </c15:formulaRef>
                      </c:ext>
                    </c:extLst>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Analytics!$F$10:$F$28</c15:sqref>
                        </c15:fullRef>
                        <c15:formulaRef>
                          <c15:sqref>(Analytics!$F$10:$F$14,Analytics!$F$18:$F$20,Analytics!$F$24,Analytics!$F$26,Analytics!$F$28)</c15:sqref>
                        </c15:formulaRef>
                      </c:ext>
                    </c:extLst>
                    <c:numCache>
                      <c:formatCode>_(* #,##0_);_(* \(#,##0\);_(* "-"_);_(@_)</c:formatCode>
                      <c:ptCount val="11"/>
                      <c:pt idx="0" formatCode="_(&quot;$&quot;* #,##0_);_(&quot;$&quot;* \(#,##0\);_(&quot;$&quot;* &quot;-&quot;_);_(@_)">
                        <c:v>0</c:v>
                      </c:pt>
                      <c:pt idx="1">
                        <c:v>0</c:v>
                      </c:pt>
                      <c:pt idx="2">
                        <c:v>0</c:v>
                      </c:pt>
                      <c:pt idx="3">
                        <c:v>0</c:v>
                      </c:pt>
                      <c:pt idx="4">
                        <c:v>0</c:v>
                      </c:pt>
                      <c:pt idx="5">
                        <c:v>0</c:v>
                      </c:pt>
                      <c:pt idx="6">
                        <c:v>0</c:v>
                      </c:pt>
                      <c:pt idx="7">
                        <c:v>0</c:v>
                      </c:pt>
                      <c:pt idx="8">
                        <c:v>0</c:v>
                      </c:pt>
                      <c:pt idx="9">
                        <c:v>0</c:v>
                      </c:pt>
                      <c:pt idx="10" formatCode="_(&quot;$&quot;* #,##0_);_(&quot;$&quot;* \(#,##0\);_(&quot;$&quot;* &quot;-&quot;_);_(@_)">
                        <c:v>0</c:v>
                      </c:pt>
                    </c:numCache>
                  </c:numRef>
                </c:val>
                <c:extLst xmlns:c15="http://schemas.microsoft.com/office/drawing/2012/chart">
                  <c:ext xmlns:c16="http://schemas.microsoft.com/office/drawing/2014/chart" uri="{C3380CC4-5D6E-409C-BE32-E72D297353CC}">
                    <c16:uniqueId val="{00000003-88E4-4F94-9676-52D93E3B9D8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Analytics!$K$6</c15:sqref>
                        </c15:formulaRef>
                      </c:ext>
                    </c:extLst>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Analytics!$A$10:$A$28</c15:sqref>
                        </c15:fullRef>
                        <c15:formulaRef>
                          <c15:sqref>(Analytics!$A$10:$A$14,Analytics!$A$18:$A$20,Analytics!$A$24,Analytics!$A$26,Analytics!$A$28)</c15:sqref>
                        </c15:formulaRef>
                      </c:ext>
                    </c:extLst>
                    <c:strCache>
                      <c:ptCount val="11"/>
                      <c:pt idx="0">
                        <c:v>PI</c:v>
                      </c:pt>
                      <c:pt idx="1">
                        <c:v>Co-PI 1</c:v>
                      </c:pt>
                      <c:pt idx="2">
                        <c:v>Co-PI 2</c:v>
                      </c:pt>
                      <c:pt idx="3">
                        <c:v>Non-Student RA</c:v>
                      </c:pt>
                      <c:pt idx="4">
                        <c:v>Student RA</c:v>
                      </c:pt>
                      <c:pt idx="5">
                        <c:v>Consultants</c:v>
                      </c:pt>
                      <c:pt idx="6">
                        <c:v>Data Collection</c:v>
                      </c:pt>
                      <c:pt idx="7">
                        <c:v>Other Direct Costs</c:v>
                      </c:pt>
                      <c:pt idx="8">
                        <c:v>Survey and Data Fees</c:v>
                      </c:pt>
                      <c:pt idx="9">
                        <c:v>Indirect Costs</c:v>
                      </c:pt>
                      <c:pt idx="10">
                        <c:v>Total Grant Budget</c:v>
                      </c:pt>
                    </c:strCache>
                  </c:strRef>
                </c:cat>
                <c:val>
                  <c:numRef>
                    <c:extLst>
                      <c:ext xmlns:c15="http://schemas.microsoft.com/office/drawing/2012/chart" uri="{02D57815-91ED-43cb-92C2-25804820EDAC}">
                        <c15:fullRef>
                          <c15:sqref>Analytics!$K$10:$K$28</c15:sqref>
                        </c15:fullRef>
                        <c15:formulaRef>
                          <c15:sqref>(Analytics!$K$10:$K$14,Analytics!$K$18:$K$20,Analytics!$K$24,Analytics!$K$26,Analytics!$K$28)</c15:sqref>
                        </c15:formulaRef>
                      </c:ext>
                    </c:extLst>
                    <c:numCache>
                      <c:formatCode>_(* #,##0_);_(* \(#,##0\);_(* "-"_);_(@_)</c:formatCode>
                      <c:ptCount val="11"/>
                      <c:pt idx="0" formatCode="_(&quot;$&quot;* #,##0_);_(&quot;$&quot;* \(#,##0\);_(&quot;$&quot;* &quot;-&quot;_);_(@_)">
                        <c:v>0</c:v>
                      </c:pt>
                      <c:pt idx="1">
                        <c:v>0</c:v>
                      </c:pt>
                      <c:pt idx="2">
                        <c:v>0</c:v>
                      </c:pt>
                      <c:pt idx="3">
                        <c:v>0</c:v>
                      </c:pt>
                      <c:pt idx="4">
                        <c:v>0</c:v>
                      </c:pt>
                      <c:pt idx="5">
                        <c:v>0</c:v>
                      </c:pt>
                      <c:pt idx="6">
                        <c:v>0</c:v>
                      </c:pt>
                      <c:pt idx="7">
                        <c:v>0</c:v>
                      </c:pt>
                      <c:pt idx="8">
                        <c:v>0</c:v>
                      </c:pt>
                      <c:pt idx="9">
                        <c:v>0</c:v>
                      </c:pt>
                      <c:pt idx="10" formatCode="_(&quot;$&quot;* #,##0_);_(&quot;$&quot;* \(#,##0\);_(&quot;$&quot;* &quot;-&quot;_);_(@_)">
                        <c:v>0</c:v>
                      </c:pt>
                    </c:numCache>
                  </c:numRef>
                </c:val>
                <c:extLst xmlns:c15="http://schemas.microsoft.com/office/drawing/2012/chart">
                  <c:ext xmlns:c16="http://schemas.microsoft.com/office/drawing/2014/chart" uri="{C3380CC4-5D6E-409C-BE32-E72D297353CC}">
                    <c16:uniqueId val="{00000007-88E4-4F94-9676-52D93E3B9D8A}"/>
                  </c:ext>
                </c:extLst>
              </c15:ser>
            </c15:filteredBarSeries>
          </c:ext>
        </c:extLst>
      </c:barChart>
      <c:catAx>
        <c:axId val="210366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3663440"/>
        <c:crosses val="autoZero"/>
        <c:auto val="1"/>
        <c:lblAlgn val="ctr"/>
        <c:lblOffset val="100"/>
        <c:noMultiLvlLbl val="0"/>
      </c:catAx>
      <c:valAx>
        <c:axId val="21036634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3662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cid:image006.png@01D95367.0960B550" TargetMode="Externa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cid:image002.png@01D95365.26287C10" TargetMode="External"/><Relationship Id="rId1" Type="http://schemas.openxmlformats.org/officeDocument/2006/relationships/image" Target="../media/image1.png"/><Relationship Id="rId6" Type="http://schemas.openxmlformats.org/officeDocument/2006/relationships/image" Target="cid:image005.png@01D95366.A9B87CF0" TargetMode="External"/><Relationship Id="rId5" Type="http://schemas.openxmlformats.org/officeDocument/2006/relationships/image" Target="../media/image3.png"/><Relationship Id="rId4" Type="http://schemas.openxmlformats.org/officeDocument/2006/relationships/image" Target="cid:image004.png@01D95365.E96DF4C0" TargetMode="External"/></Relationships>
</file>

<file path=xl/drawings/drawing1.xml><?xml version="1.0" encoding="utf-8"?>
<xdr:wsDr xmlns:xdr="http://schemas.openxmlformats.org/drawingml/2006/spreadsheetDrawing" xmlns:a="http://schemas.openxmlformats.org/drawingml/2006/main">
  <xdr:twoCellAnchor>
    <xdr:from>
      <xdr:col>12</xdr:col>
      <xdr:colOff>85723</xdr:colOff>
      <xdr:row>29</xdr:row>
      <xdr:rowOff>52383</xdr:rowOff>
    </xdr:from>
    <xdr:to>
      <xdr:col>22</xdr:col>
      <xdr:colOff>495300</xdr:colOff>
      <xdr:row>57</xdr:row>
      <xdr:rowOff>0</xdr:rowOff>
    </xdr:to>
    <xdr:graphicFrame macro="">
      <xdr:nvGraphicFramePr>
        <xdr:cNvPr id="4" name="Chart 3">
          <a:extLst>
            <a:ext uri="{FF2B5EF4-FFF2-40B4-BE49-F238E27FC236}">
              <a16:creationId xmlns:a16="http://schemas.microsoft.com/office/drawing/2014/main" id="{E1A556F4-1E17-824B-B8F3-333E1BA0CD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29</xdr:row>
      <xdr:rowOff>71435</xdr:rowOff>
    </xdr:from>
    <xdr:to>
      <xdr:col>11</xdr:col>
      <xdr:colOff>104775</xdr:colOff>
      <xdr:row>56</xdr:row>
      <xdr:rowOff>152400</xdr:rowOff>
    </xdr:to>
    <xdr:graphicFrame macro="">
      <xdr:nvGraphicFramePr>
        <xdr:cNvPr id="6" name="Chart 5">
          <a:extLst>
            <a:ext uri="{FF2B5EF4-FFF2-40B4-BE49-F238E27FC236}">
              <a16:creationId xmlns:a16="http://schemas.microsoft.com/office/drawing/2014/main" id="{8BE5F05E-A18B-42E1-655A-C1B9D4F2A0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134</xdr:row>
      <xdr:rowOff>28575</xdr:rowOff>
    </xdr:from>
    <xdr:to>
      <xdr:col>8</xdr:col>
      <xdr:colOff>0</xdr:colOff>
      <xdr:row>151</xdr:row>
      <xdr:rowOff>123825</xdr:rowOff>
    </xdr:to>
    <xdr:pic>
      <xdr:nvPicPr>
        <xdr:cNvPr id="5" name="Picture 4">
          <a:extLst>
            <a:ext uri="{FF2B5EF4-FFF2-40B4-BE49-F238E27FC236}">
              <a16:creationId xmlns:a16="http://schemas.microsoft.com/office/drawing/2014/main" id="{2FBFEBF7-7810-5BC0-AB08-89478B1E425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276850" y="22298025"/>
          <a:ext cx="7172325"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47625</xdr:colOff>
      <xdr:row>152</xdr:row>
      <xdr:rowOff>95250</xdr:rowOff>
    </xdr:from>
    <xdr:to>
      <xdr:col>8</xdr:col>
      <xdr:colOff>0</xdr:colOff>
      <xdr:row>172</xdr:row>
      <xdr:rowOff>85725</xdr:rowOff>
    </xdr:to>
    <xdr:pic>
      <xdr:nvPicPr>
        <xdr:cNvPr id="6" name="Picture 4">
          <a:extLst>
            <a:ext uri="{FF2B5EF4-FFF2-40B4-BE49-F238E27FC236}">
              <a16:creationId xmlns:a16="http://schemas.microsoft.com/office/drawing/2014/main" id="{259835C0-610F-897B-F9BC-9F40B9826195}"/>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5295900" y="25793700"/>
          <a:ext cx="4943475" cy="380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257175</xdr:colOff>
      <xdr:row>175</xdr:row>
      <xdr:rowOff>85725</xdr:rowOff>
    </xdr:from>
    <xdr:to>
      <xdr:col>8</xdr:col>
      <xdr:colOff>0</xdr:colOff>
      <xdr:row>195</xdr:row>
      <xdr:rowOff>152400</xdr:rowOff>
    </xdr:to>
    <xdr:pic>
      <xdr:nvPicPr>
        <xdr:cNvPr id="7" name="Picture 6">
          <a:extLst>
            <a:ext uri="{FF2B5EF4-FFF2-40B4-BE49-F238E27FC236}">
              <a16:creationId xmlns:a16="http://schemas.microsoft.com/office/drawing/2014/main" id="{EF69DB13-C54E-F2B2-BD8C-2DF9CF1A090D}"/>
            </a:ext>
          </a:extLst>
        </xdr:cNvPr>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5505450" y="30137100"/>
          <a:ext cx="5705475"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476250</xdr:colOff>
      <xdr:row>200</xdr:row>
      <xdr:rowOff>95250</xdr:rowOff>
    </xdr:from>
    <xdr:to>
      <xdr:col>8</xdr:col>
      <xdr:colOff>0</xdr:colOff>
      <xdr:row>216</xdr:row>
      <xdr:rowOff>114300</xdr:rowOff>
    </xdr:to>
    <xdr:pic>
      <xdr:nvPicPr>
        <xdr:cNvPr id="8" name="Picture 7">
          <a:extLst>
            <a:ext uri="{FF2B5EF4-FFF2-40B4-BE49-F238E27FC236}">
              <a16:creationId xmlns:a16="http://schemas.microsoft.com/office/drawing/2014/main" id="{30484521-F051-5069-5F8B-E0E154EA1110}"/>
            </a:ext>
          </a:extLst>
        </xdr:cNvPr>
        <xdr:cNvPicPr>
          <a:picLocks noChangeAspect="1" noChangeArrowheads="1"/>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rcRect/>
        <a:stretch>
          <a:fillRect/>
        </a:stretch>
      </xdr:blipFill>
      <xdr:spPr bwMode="auto">
        <a:xfrm>
          <a:off x="5724525" y="34280475"/>
          <a:ext cx="5772150" cy="260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E11274-1C14-47E3-87FA-D9D8FC379E60}" name="tbl_BudgetVersionList" displayName="tbl_BudgetVersionList" ref="B20:B25" totalsRowShown="0" dataCellStyle="Normal 2">
  <autoFilter ref="B20:B25" xr:uid="{E7E11274-1C14-47E3-87FA-D9D8FC379E60}"/>
  <tableColumns count="1">
    <tableColumn id="1" xr3:uid="{C78C8C8B-1D68-44A8-8187-A0F8079747DA}" name="Budget Version List"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ussellsage.org/how-to-apply/apply-project-grants/budget" TargetMode="External"/><Relationship Id="rId2" Type="http://schemas.openxmlformats.org/officeDocument/2006/relationships/hyperlink" Target="mailto:grantsmgt@rsage.org" TargetMode="External"/><Relationship Id="rId1" Type="http://schemas.openxmlformats.org/officeDocument/2006/relationships/hyperlink" Target="https://www.russellsage.org/how-to-apply/apply-project-grants/budget"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s://www.russellsage.org/how-to-apply/apply-project-grants/budget"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russellsage.org/how-to-apply/apply-project-grants/budget" TargetMode="External"/><Relationship Id="rId3" Type="http://schemas.openxmlformats.org/officeDocument/2006/relationships/hyperlink" Target="https://www.russellsage.org/how-to-apply/apply-project-grants/budget" TargetMode="External"/><Relationship Id="rId7" Type="http://schemas.openxmlformats.org/officeDocument/2006/relationships/hyperlink" Target="https://www.russellsage.org/how-to-apply/apply-project-grants/budget" TargetMode="External"/><Relationship Id="rId2" Type="http://schemas.openxmlformats.org/officeDocument/2006/relationships/hyperlink" Target="https://www.russellsage.org/how-to-apply/apply-project-grants/budget" TargetMode="External"/><Relationship Id="rId1" Type="http://schemas.openxmlformats.org/officeDocument/2006/relationships/hyperlink" Target="https://www.russellsage.org/how-to-apply/apply-project-grants/budget" TargetMode="External"/><Relationship Id="rId6" Type="http://schemas.openxmlformats.org/officeDocument/2006/relationships/hyperlink" Target="https://www.russellsage.org/how-to-apply/apply-project-grants/budget" TargetMode="External"/><Relationship Id="rId5" Type="http://schemas.openxmlformats.org/officeDocument/2006/relationships/hyperlink" Target="https://www.russellsage.org/how-to-apply/apply-project-grants/budget" TargetMode="External"/><Relationship Id="rId10" Type="http://schemas.openxmlformats.org/officeDocument/2006/relationships/customProperty" Target="../customProperty4.bin"/><Relationship Id="rId4" Type="http://schemas.openxmlformats.org/officeDocument/2006/relationships/hyperlink" Target="https://www.russellsage.org/how-to-apply/apply-project-grants/budget"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5.bin"/><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outlinePr showOutlineSymbols="0"/>
  </sheetPr>
  <dimension ref="A1:H58"/>
  <sheetViews>
    <sheetView tabSelected="1" showOutlineSymbols="0" zoomScaleNormal="100" workbookViewId="0">
      <selection activeCell="C12" sqref="C12"/>
    </sheetView>
  </sheetViews>
  <sheetFormatPr defaultColWidth="8.76171875" defaultRowHeight="12.75" outlineLevelRow="1" x14ac:dyDescent="0.15"/>
  <cols>
    <col min="1" max="1" width="12.5390625" customWidth="1"/>
    <col min="2" max="2" width="29.125" customWidth="1"/>
    <col min="3" max="3" width="56.7734375" customWidth="1"/>
  </cols>
  <sheetData>
    <row r="1" spans="1:8" ht="24" thickBot="1" x14ac:dyDescent="0.35">
      <c r="A1" s="2" t="s">
        <v>0</v>
      </c>
      <c r="B1" s="3"/>
      <c r="C1" s="3"/>
      <c r="D1" s="3"/>
      <c r="E1" s="3"/>
      <c r="F1" s="3"/>
      <c r="G1" s="3"/>
      <c r="H1" s="3"/>
    </row>
    <row r="2" spans="1:8" ht="18.75" x14ac:dyDescent="0.25">
      <c r="A2" s="4" t="str">
        <f>co_name</f>
        <v>Russell Sage Foundation</v>
      </c>
    </row>
    <row r="4" spans="1:8" hidden="1" x14ac:dyDescent="0.15">
      <c r="A4" s="1" t="s">
        <v>1</v>
      </c>
      <c r="B4" t="s">
        <v>2</v>
      </c>
    </row>
    <row r="5" spans="1:8" hidden="1" x14ac:dyDescent="0.15"/>
    <row r="6" spans="1:8" x14ac:dyDescent="0.15">
      <c r="A6" s="1" t="s">
        <v>97</v>
      </c>
    </row>
    <row r="7" spans="1:8" hidden="1" x14ac:dyDescent="0.15">
      <c r="A7" s="1"/>
      <c r="B7" t="s">
        <v>3</v>
      </c>
      <c r="C7" s="92" t="s">
        <v>4</v>
      </c>
    </row>
    <row r="8" spans="1:8" ht="13.5" customHeight="1" x14ac:dyDescent="0.15">
      <c r="A8" s="1"/>
      <c r="B8" t="s">
        <v>106</v>
      </c>
      <c r="C8" s="36"/>
    </row>
    <row r="9" spans="1:8" ht="13.5" customHeight="1" x14ac:dyDescent="0.15">
      <c r="A9" s="1"/>
      <c r="B9" t="s">
        <v>285</v>
      </c>
      <c r="C9" s="36"/>
    </row>
    <row r="10" spans="1:8" ht="13.5" customHeight="1" x14ac:dyDescent="0.15">
      <c r="A10" s="1"/>
      <c r="B10" t="s">
        <v>5</v>
      </c>
      <c r="C10" s="36"/>
    </row>
    <row r="11" spans="1:8" ht="13.5" customHeight="1" x14ac:dyDescent="0.15">
      <c r="A11" s="1"/>
      <c r="B11" t="s">
        <v>6</v>
      </c>
      <c r="C11" s="37"/>
    </row>
    <row r="12" spans="1:8" ht="13.5" customHeight="1" x14ac:dyDescent="0.15">
      <c r="A12" s="1"/>
      <c r="B12" t="s">
        <v>282</v>
      </c>
      <c r="C12" s="36"/>
    </row>
    <row r="13" spans="1:8" ht="13.5" customHeight="1" x14ac:dyDescent="0.15">
      <c r="A13" s="1"/>
      <c r="B13" t="s">
        <v>98</v>
      </c>
      <c r="C13" s="38"/>
    </row>
    <row r="14" spans="1:8" ht="13.5" customHeight="1" x14ac:dyDescent="0.15">
      <c r="A14" s="1"/>
      <c r="B14" t="s">
        <v>283</v>
      </c>
      <c r="C14" s="37"/>
    </row>
    <row r="15" spans="1:8" ht="13.5" customHeight="1" x14ac:dyDescent="0.15">
      <c r="A15" s="1"/>
      <c r="B15" t="s">
        <v>102</v>
      </c>
      <c r="C15" s="37"/>
    </row>
    <row r="16" spans="1:8" ht="13.5" customHeight="1" x14ac:dyDescent="0.15">
      <c r="A16" s="1"/>
      <c r="B16" t="s">
        <v>103</v>
      </c>
      <c r="C16" s="37"/>
    </row>
    <row r="17" spans="1:3" ht="13.5" customHeight="1" x14ac:dyDescent="0.2">
      <c r="A17" s="1"/>
      <c r="B17" t="s">
        <v>107</v>
      </c>
      <c r="C17" s="174" t="str">
        <f>IF(AND(grant_amount&lt;='Admin-Will be Hidden'!$C$54,org_transfer&lt;&gt;"Yes"),"No",'Admin-Will be Hidden'!$C$55)</f>
        <v>No</v>
      </c>
    </row>
    <row r="18" spans="1:3" ht="13.5" customHeight="1" x14ac:dyDescent="0.2">
      <c r="A18" s="1"/>
      <c r="C18" s="173"/>
    </row>
    <row r="19" spans="1:3" s="172" customFormat="1" ht="18" hidden="1" customHeight="1" outlineLevel="1" thickBot="1" x14ac:dyDescent="0.2">
      <c r="A19" s="171" t="s">
        <v>229</v>
      </c>
    </row>
    <row r="20" spans="1:3" ht="39.75" hidden="1" customHeight="1" outlineLevel="1" x14ac:dyDescent="0.15">
      <c r="A20" s="1"/>
      <c r="B20" s="206" t="s">
        <v>230</v>
      </c>
      <c r="C20" s="207"/>
    </row>
    <row r="21" spans="1:3" ht="57" hidden="1" customHeight="1" outlineLevel="1" x14ac:dyDescent="0.15">
      <c r="A21" s="1"/>
      <c r="B21" s="208" t="s">
        <v>231</v>
      </c>
      <c r="C21" s="209"/>
    </row>
    <row r="22" spans="1:3" ht="22.5" hidden="1" customHeight="1" outlineLevel="1" x14ac:dyDescent="0.15">
      <c r="A22" s="1"/>
      <c r="B22" s="208" t="s">
        <v>232</v>
      </c>
      <c r="C22" s="209"/>
    </row>
    <row r="23" spans="1:3" ht="48.75" hidden="1" customHeight="1" outlineLevel="1" x14ac:dyDescent="0.15">
      <c r="A23" s="1"/>
      <c r="B23" s="208" t="s">
        <v>233</v>
      </c>
      <c r="C23" s="209"/>
    </row>
    <row r="24" spans="1:3" ht="60.75" hidden="1" customHeight="1" outlineLevel="1" x14ac:dyDescent="0.15">
      <c r="A24" s="1"/>
      <c r="B24" s="212" t="s">
        <v>234</v>
      </c>
      <c r="C24" s="213"/>
    </row>
    <row r="25" spans="1:3" ht="48.75" hidden="1" customHeight="1" outlineLevel="1" x14ac:dyDescent="0.15">
      <c r="A25" s="1"/>
      <c r="B25" s="208" t="s">
        <v>235</v>
      </c>
      <c r="C25" s="209"/>
    </row>
    <row r="26" spans="1:3" ht="20.25" hidden="1" customHeight="1" outlineLevel="1" x14ac:dyDescent="0.15">
      <c r="A26" s="1"/>
      <c r="B26" s="214" t="s">
        <v>236</v>
      </c>
      <c r="C26" s="215"/>
    </row>
    <row r="27" spans="1:3" ht="18.75" hidden="1" customHeight="1" outlineLevel="1" x14ac:dyDescent="0.15">
      <c r="A27" s="1"/>
      <c r="B27" s="216" t="s">
        <v>93</v>
      </c>
      <c r="C27" s="215"/>
    </row>
    <row r="28" spans="1:3" ht="14.45" hidden="1" customHeight="1" outlineLevel="1" thickBot="1" x14ac:dyDescent="0.2">
      <c r="A28" s="1"/>
      <c r="B28" s="93"/>
      <c r="C28" s="94"/>
    </row>
    <row r="29" spans="1:3" ht="13.5" customHeight="1" collapsed="1" x14ac:dyDescent="0.2">
      <c r="A29" s="1"/>
      <c r="C29" s="173"/>
    </row>
    <row r="30" spans="1:3" s="172" customFormat="1" ht="27.75" hidden="1" customHeight="1" outlineLevel="1" thickBot="1" x14ac:dyDescent="0.2">
      <c r="A30" s="171" t="s">
        <v>237</v>
      </c>
    </row>
    <row r="31" spans="1:3" ht="32.450000000000003" hidden="1" customHeight="1" outlineLevel="1" x14ac:dyDescent="0.15">
      <c r="A31" s="1"/>
      <c r="B31" s="206" t="s">
        <v>238</v>
      </c>
      <c r="C31" s="207"/>
    </row>
    <row r="32" spans="1:3" ht="50.25" hidden="1" customHeight="1" outlineLevel="1" x14ac:dyDescent="0.15">
      <c r="A32" s="1"/>
      <c r="B32" s="208" t="s">
        <v>239</v>
      </c>
      <c r="C32" s="209"/>
    </row>
    <row r="33" spans="1:7" ht="44.25" hidden="1" customHeight="1" outlineLevel="1" x14ac:dyDescent="0.15">
      <c r="A33" s="1"/>
      <c r="B33" s="208" t="s">
        <v>240</v>
      </c>
      <c r="C33" s="209"/>
    </row>
    <row r="34" spans="1:7" ht="36.75" hidden="1" customHeight="1" outlineLevel="1" x14ac:dyDescent="0.15">
      <c r="A34" s="1"/>
      <c r="B34" s="212" t="s">
        <v>241</v>
      </c>
      <c r="C34" s="213"/>
    </row>
    <row r="35" spans="1:7" ht="53.25" hidden="1" customHeight="1" outlineLevel="1" x14ac:dyDescent="0.15">
      <c r="A35" s="1"/>
      <c r="B35" s="212" t="s">
        <v>242</v>
      </c>
      <c r="C35" s="213"/>
    </row>
    <row r="36" spans="1:7" ht="20.25" hidden="1" customHeight="1" outlineLevel="1" x14ac:dyDescent="0.15">
      <c r="A36" s="1"/>
      <c r="B36" s="214" t="s">
        <v>243</v>
      </c>
      <c r="C36" s="215"/>
    </row>
    <row r="37" spans="1:7" ht="18.75" hidden="1" customHeight="1" outlineLevel="1" x14ac:dyDescent="0.15">
      <c r="A37" s="1"/>
      <c r="B37" s="216" t="s">
        <v>93</v>
      </c>
      <c r="C37" s="215"/>
    </row>
    <row r="38" spans="1:7" ht="14.45" hidden="1" customHeight="1" outlineLevel="1" thickBot="1" x14ac:dyDescent="0.2">
      <c r="A38" s="1"/>
      <c r="B38" s="93"/>
      <c r="C38" s="94"/>
    </row>
    <row r="39" spans="1:7" ht="13.5" customHeight="1" collapsed="1" x14ac:dyDescent="0.2">
      <c r="A39" s="1"/>
      <c r="C39" s="173"/>
    </row>
    <row r="40" spans="1:7" ht="12.75" customHeight="1" outlineLevel="1" thickBot="1" x14ac:dyDescent="0.2">
      <c r="A40" s="1" t="s">
        <v>96</v>
      </c>
    </row>
    <row r="41" spans="1:7" ht="12.75" customHeight="1" outlineLevel="1" x14ac:dyDescent="0.15">
      <c r="A41" s="1"/>
      <c r="B41" s="217" t="s">
        <v>92</v>
      </c>
      <c r="C41" s="218"/>
    </row>
    <row r="42" spans="1:7" ht="18.75" customHeight="1" outlineLevel="1" x14ac:dyDescent="0.15">
      <c r="A42" s="1"/>
      <c r="B42" s="219" t="s">
        <v>93</v>
      </c>
      <c r="C42" s="220"/>
    </row>
    <row r="43" spans="1:7" ht="26.25" customHeight="1" outlineLevel="1" x14ac:dyDescent="0.15">
      <c r="A43" s="1"/>
      <c r="B43" s="208" t="s">
        <v>94</v>
      </c>
      <c r="C43" s="209"/>
    </row>
    <row r="44" spans="1:7" ht="63.95" customHeight="1" outlineLevel="1" x14ac:dyDescent="0.15">
      <c r="A44" s="1"/>
      <c r="B44" s="208" t="s">
        <v>148</v>
      </c>
      <c r="C44" s="209"/>
    </row>
    <row r="45" spans="1:7" ht="38.450000000000003" customHeight="1" outlineLevel="1" x14ac:dyDescent="0.15">
      <c r="A45" s="1"/>
      <c r="B45" s="221" t="s">
        <v>300</v>
      </c>
      <c r="C45" s="215"/>
    </row>
    <row r="46" spans="1:7" ht="78.95" customHeight="1" outlineLevel="1" x14ac:dyDescent="0.15">
      <c r="B46" s="208" t="s">
        <v>147</v>
      </c>
      <c r="C46" s="209"/>
      <c r="G46" s="191"/>
    </row>
    <row r="47" spans="1:7" ht="53.45" customHeight="1" outlineLevel="1" x14ac:dyDescent="0.15">
      <c r="B47" s="221" t="s">
        <v>146</v>
      </c>
      <c r="C47" s="215"/>
    </row>
    <row r="48" spans="1:7" ht="33.950000000000003" customHeight="1" outlineLevel="1" x14ac:dyDescent="0.15">
      <c r="B48" s="208" t="s">
        <v>104</v>
      </c>
      <c r="C48" s="209"/>
    </row>
    <row r="49" spans="1:3" ht="63.95" customHeight="1" outlineLevel="1" x14ac:dyDescent="0.15">
      <c r="A49" s="1"/>
      <c r="B49" s="210" t="s">
        <v>105</v>
      </c>
      <c r="C49" s="211"/>
    </row>
    <row r="50" spans="1:3" ht="32.25" customHeight="1" outlineLevel="1" x14ac:dyDescent="0.15">
      <c r="B50" s="208" t="s">
        <v>95</v>
      </c>
      <c r="C50" s="209"/>
    </row>
    <row r="51" spans="1:3" ht="13.5" outlineLevel="1" thickBot="1" x14ac:dyDescent="0.2">
      <c r="B51" s="93"/>
      <c r="C51" s="94"/>
    </row>
    <row r="52" spans="1:3" x14ac:dyDescent="0.15">
      <c r="B52" s="95"/>
    </row>
    <row r="53" spans="1:3" x14ac:dyDescent="0.15">
      <c r="B53" s="5"/>
    </row>
    <row r="54" spans="1:3" x14ac:dyDescent="0.15">
      <c r="A54" s="1" t="s">
        <v>7</v>
      </c>
    </row>
    <row r="55" spans="1:3" x14ac:dyDescent="0.15">
      <c r="B55" s="96" t="s">
        <v>244</v>
      </c>
      <c r="C55" s="96" t="str">
        <f>"For "&amp;grantee_org&amp;" support on this budget:"</f>
        <v>For  support on this budget:</v>
      </c>
    </row>
    <row r="56" spans="1:3" x14ac:dyDescent="0.15">
      <c r="B56" t="s">
        <v>101</v>
      </c>
      <c r="C56" s="39" t="s">
        <v>8</v>
      </c>
    </row>
    <row r="57" spans="1:3" x14ac:dyDescent="0.15">
      <c r="B57" t="s">
        <v>100</v>
      </c>
      <c r="C57" s="39" t="s">
        <v>9</v>
      </c>
    </row>
    <row r="58" spans="1:3" x14ac:dyDescent="0.15">
      <c r="B58" s="97" t="s">
        <v>99</v>
      </c>
      <c r="C58" s="39" t="s">
        <v>10</v>
      </c>
    </row>
  </sheetData>
  <sheetProtection algorithmName="SHA-512" hashValue="M0pPwaZiMqzTPt4FyxKS5rBZHrcnreNQALtf9x2a8nyVG54oRnsvws/tRzpem5KUfDLVRckIPwbgJ2FsH58zLA==" saltValue="L6HCxlKJmnWc8UVwKqqTQQ==" spinCount="100000" sheet="1" objects="1" scenarios="1"/>
  <mergeCells count="25">
    <mergeCell ref="B50:C50"/>
    <mergeCell ref="B41:C41"/>
    <mergeCell ref="B42:C42"/>
    <mergeCell ref="B46:C46"/>
    <mergeCell ref="B44:C44"/>
    <mergeCell ref="B48:C48"/>
    <mergeCell ref="B43:C43"/>
    <mergeCell ref="B45:C45"/>
    <mergeCell ref="B47:C47"/>
    <mergeCell ref="B20:C20"/>
    <mergeCell ref="B21:C21"/>
    <mergeCell ref="B22:C22"/>
    <mergeCell ref="B23:C23"/>
    <mergeCell ref="B49:C49"/>
    <mergeCell ref="B24:C24"/>
    <mergeCell ref="B25:C25"/>
    <mergeCell ref="B26:C26"/>
    <mergeCell ref="B27:C27"/>
    <mergeCell ref="B31:C31"/>
    <mergeCell ref="B37:C37"/>
    <mergeCell ref="B32:C32"/>
    <mergeCell ref="B33:C33"/>
    <mergeCell ref="B34:C34"/>
    <mergeCell ref="B35:C35"/>
    <mergeCell ref="B36:C36"/>
  </mergeCells>
  <dataValidations count="2">
    <dataValidation type="list" allowBlank="1" showInputMessage="1" showErrorMessage="1" sqref="C12" xr:uid="{C53A0453-86C1-478D-B77D-FE49EB8966CC}">
      <formula1>"12,24"</formula1>
    </dataValidation>
    <dataValidation type="whole" allowBlank="1" showInputMessage="1" showErrorMessage="1" error="Max Grant Amount $200K" sqref="C13" xr:uid="{24B2CF9C-7C72-466B-A100-471D8C8206C8}">
      <formula1>0</formula1>
      <formula2>200000</formula2>
    </dataValidation>
  </dataValidations>
  <hyperlinks>
    <hyperlink ref="B42:C42" r:id="rId1" display="https://www.russellsage.org/how-to-apply/apply-project-grants/budget" xr:uid="{0BFC5497-1C0A-442A-A592-573A76FA8481}"/>
    <hyperlink ref="B58" r:id="rId2" xr:uid="{381CF57B-F502-4BD4-8E66-9DCAFD091B1A}"/>
    <hyperlink ref="B27" r:id="rId3" xr:uid="{4950F5D9-20B5-466A-BDCB-7CC443540059}"/>
    <hyperlink ref="B37" r:id="rId4" xr:uid="{D3691004-E531-48CF-842E-B2A45E6CF3F4}"/>
  </hyperlinks>
  <pageMargins left="0.7" right="0.7" top="0.75" bottom="0.75" header="0.3" footer="0.3"/>
  <pageSetup scale="86" orientation="portrait" r:id="rId5"/>
  <customProperties>
    <customPr name="fc1b9e162"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33F8-BD03-4B27-97BF-4B6931F79BC3}">
  <sheetPr codeName="Sheet12"/>
  <dimension ref="A1:I26"/>
  <sheetViews>
    <sheetView workbookViewId="0"/>
  </sheetViews>
  <sheetFormatPr defaultColWidth="8.76171875" defaultRowHeight="12.75" x14ac:dyDescent="0.15"/>
  <sheetData>
    <row r="1" spans="1:7" x14ac:dyDescent="0.15">
      <c r="A1" t="s">
        <v>111</v>
      </c>
    </row>
    <row r="2" spans="1:7" x14ac:dyDescent="0.15">
      <c r="A2" t="s">
        <v>110</v>
      </c>
    </row>
    <row r="4" spans="1:7" x14ac:dyDescent="0.15">
      <c r="A4" t="s">
        <v>113</v>
      </c>
    </row>
    <row r="5" spans="1:7" x14ac:dyDescent="0.15">
      <c r="A5" s="8" t="s">
        <v>112</v>
      </c>
    </row>
    <row r="7" spans="1:7" x14ac:dyDescent="0.15">
      <c r="A7" t="s">
        <v>114</v>
      </c>
    </row>
    <row r="8" spans="1:7" x14ac:dyDescent="0.15">
      <c r="A8" s="8" t="s">
        <v>115</v>
      </c>
    </row>
    <row r="10" spans="1:7" x14ac:dyDescent="0.15">
      <c r="A10" t="s">
        <v>116</v>
      </c>
    </row>
    <row r="11" spans="1:7" ht="121.5" customHeight="1" x14ac:dyDescent="0.15">
      <c r="A11" s="223" t="s">
        <v>108</v>
      </c>
      <c r="B11" s="223"/>
      <c r="C11" s="223"/>
      <c r="D11" s="223"/>
      <c r="E11" s="223"/>
      <c r="F11" s="223"/>
      <c r="G11" s="223"/>
    </row>
    <row r="13" spans="1:7" x14ac:dyDescent="0.15">
      <c r="A13" t="s">
        <v>118</v>
      </c>
    </row>
    <row r="14" spans="1:7" ht="100.5" customHeight="1" x14ac:dyDescent="0.15">
      <c r="A14" s="222" t="s">
        <v>109</v>
      </c>
      <c r="B14" s="222"/>
      <c r="C14" s="222"/>
      <c r="D14" s="222"/>
      <c r="E14" s="222"/>
      <c r="F14" s="222"/>
      <c r="G14" s="222"/>
    </row>
    <row r="15" spans="1:7" x14ac:dyDescent="0.15">
      <c r="A15" s="62"/>
      <c r="B15" s="62"/>
      <c r="C15" s="62"/>
      <c r="D15" s="62"/>
      <c r="E15" s="62"/>
      <c r="F15" s="62"/>
      <c r="G15" s="62"/>
    </row>
    <row r="16" spans="1:7" x14ac:dyDescent="0.15">
      <c r="A16" t="s">
        <v>120</v>
      </c>
    </row>
    <row r="17" spans="1:9" ht="126.75" customHeight="1" x14ac:dyDescent="0.15">
      <c r="A17" s="223" t="s">
        <v>117</v>
      </c>
      <c r="B17" s="223"/>
      <c r="C17" s="223"/>
      <c r="D17" s="223"/>
      <c r="E17" s="223"/>
      <c r="F17" s="223"/>
      <c r="G17" s="223"/>
    </row>
    <row r="19" spans="1:9" x14ac:dyDescent="0.15">
      <c r="A19" t="s">
        <v>121</v>
      </c>
    </row>
    <row r="20" spans="1:9" ht="85.5" customHeight="1" x14ac:dyDescent="0.15">
      <c r="A20" s="222" t="s">
        <v>122</v>
      </c>
      <c r="B20" s="222"/>
      <c r="C20" s="222"/>
      <c r="D20" s="222"/>
      <c r="E20" s="222"/>
      <c r="F20" s="222"/>
      <c r="G20" s="222"/>
    </row>
    <row r="22" spans="1:9" x14ac:dyDescent="0.15">
      <c r="A22" t="s">
        <v>119</v>
      </c>
    </row>
    <row r="23" spans="1:9" ht="125.25" customHeight="1" x14ac:dyDescent="0.15">
      <c r="A23" s="223" t="s">
        <v>123</v>
      </c>
      <c r="B23" s="223"/>
      <c r="C23" s="223"/>
      <c r="D23" s="223"/>
      <c r="E23" s="223"/>
      <c r="F23" s="223"/>
      <c r="G23" s="223"/>
      <c r="I23" s="8"/>
    </row>
    <row r="25" spans="1:9" x14ac:dyDescent="0.15">
      <c r="A25" t="s">
        <v>125</v>
      </c>
    </row>
    <row r="26" spans="1:9" ht="86.25" customHeight="1" x14ac:dyDescent="0.15">
      <c r="A26" s="222" t="s">
        <v>124</v>
      </c>
      <c r="B26" s="222"/>
      <c r="C26" s="222"/>
      <c r="D26" s="222"/>
      <c r="E26" s="222"/>
      <c r="F26" s="222"/>
      <c r="G26" s="222"/>
    </row>
  </sheetData>
  <mergeCells count="6">
    <mergeCell ref="A26:G26"/>
    <mergeCell ref="A11:G11"/>
    <mergeCell ref="A17:G17"/>
    <mergeCell ref="A14:G14"/>
    <mergeCell ref="A20:G20"/>
    <mergeCell ref="A23:G23"/>
  </mergeCells>
  <pageMargins left="0.7" right="0.7" top="0.75" bottom="0.75" header="0.3" footer="0.3"/>
  <customProperties>
    <customPr name="f25e850fb"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70C0"/>
    <outlinePr showOutlineSymbols="0"/>
  </sheetPr>
  <dimension ref="A1:F45"/>
  <sheetViews>
    <sheetView showOutlineSymbols="0" topLeftCell="A6" zoomScaleNormal="100" workbookViewId="0">
      <selection activeCell="C56" sqref="C56"/>
    </sheetView>
  </sheetViews>
  <sheetFormatPr defaultColWidth="8.76171875" defaultRowHeight="12.75" outlineLevelRow="1" x14ac:dyDescent="0.15"/>
  <cols>
    <col min="1" max="1" width="28.453125" bestFit="1" customWidth="1"/>
    <col min="2" max="4" width="14.96875" customWidth="1"/>
    <col min="5" max="5" width="2.55859375" customWidth="1"/>
    <col min="6" max="6" width="11.8671875" customWidth="1"/>
  </cols>
  <sheetData>
    <row r="1" spans="1:6" x14ac:dyDescent="0.15">
      <c r="A1" s="1" t="str">
        <f>PROPER(grantee_org)</f>
        <v/>
      </c>
      <c r="B1" s="1"/>
      <c r="C1" s="1"/>
      <c r="D1" s="1"/>
      <c r="E1" s="1"/>
      <c r="F1" s="1"/>
    </row>
    <row r="2" spans="1:6" x14ac:dyDescent="0.15">
      <c r="A2" s="1" t="str">
        <f>PROPER(proj_title)</f>
        <v/>
      </c>
      <c r="B2" s="1"/>
      <c r="C2" s="1"/>
      <c r="D2" s="1"/>
      <c r="E2" s="1"/>
      <c r="F2" s="1"/>
    </row>
    <row r="3" spans="1:6" x14ac:dyDescent="0.15">
      <c r="A3" s="1" t="s">
        <v>68</v>
      </c>
      <c r="B3" s="1"/>
      <c r="C3" s="1"/>
      <c r="D3" s="1"/>
      <c r="E3" s="1"/>
      <c r="F3" s="1"/>
    </row>
    <row r="4" spans="1:6" x14ac:dyDescent="0.15">
      <c r="A4" s="11" t="e">
        <f>TEXT(start_date,"m/d/yy")&amp;" to "&amp;(TEXT(EOMONTH(start_date,grant_term-1),"m/d/yy"))</f>
        <v>#NUM!</v>
      </c>
      <c r="B4" s="1"/>
      <c r="C4" s="1"/>
      <c r="D4" s="1"/>
      <c r="E4" s="1"/>
      <c r="F4" s="1"/>
    </row>
    <row r="5" spans="1:6" x14ac:dyDescent="0.15">
      <c r="A5" s="11" t="str">
        <f>'Grantee Project Team'!$A$10&amp;": "&amp;PI_Name</f>
        <v xml:space="preserve">Principal Investigator: </v>
      </c>
      <c r="B5" s="1"/>
      <c r="C5" s="1"/>
      <c r="D5" s="1"/>
      <c r="E5" s="1"/>
      <c r="F5" s="1"/>
    </row>
    <row r="6" spans="1:6" x14ac:dyDescent="0.15">
      <c r="A6" s="15" t="str">
        <f>"Grant Amount: "&amp;TEXT(grant_amount,"$0,000")</f>
        <v>Grant Amount: $0,000</v>
      </c>
      <c r="B6" s="1"/>
      <c r="C6" s="1"/>
      <c r="D6" s="1"/>
      <c r="E6" s="1"/>
      <c r="F6" s="1"/>
    </row>
    <row r="7" spans="1:6" x14ac:dyDescent="0.15">
      <c r="A7" s="1"/>
      <c r="B7" s="1"/>
      <c r="C7" s="1"/>
      <c r="D7" s="1"/>
      <c r="E7" s="1"/>
      <c r="F7" s="1"/>
    </row>
    <row r="8" spans="1:6" x14ac:dyDescent="0.15">
      <c r="A8" s="1"/>
      <c r="B8" s="1"/>
      <c r="C8" s="1"/>
      <c r="D8" s="1"/>
      <c r="E8" s="1"/>
      <c r="F8" s="1"/>
    </row>
    <row r="9" spans="1:6" ht="44.45" customHeight="1" x14ac:dyDescent="0.15">
      <c r="A9" s="1" t="s">
        <v>69</v>
      </c>
      <c r="B9" s="19" t="str">
        <f>PROPER(grantee_org)</f>
        <v/>
      </c>
      <c r="C9" s="19" t="str">
        <f>"Subcontract 1 - "&amp;PROPER(subcontractor1)</f>
        <v xml:space="preserve">Subcontract 1 - </v>
      </c>
      <c r="D9" s="19" t="str">
        <f>"Subcontract 2 - "&amp;PROPER(subcontractor2)</f>
        <v xml:space="preserve">Subcontract 2 - </v>
      </c>
      <c r="E9" s="1"/>
      <c r="F9" s="12" t="s">
        <v>60</v>
      </c>
    </row>
    <row r="10" spans="1:6" x14ac:dyDescent="0.15">
      <c r="A10" t="s">
        <v>70</v>
      </c>
      <c r="B10" s="10">
        <f ca="1">org_pi</f>
        <v>0</v>
      </c>
      <c r="C10" s="10" cm="1">
        <f t="array" aca="1" ref="C10" ca="1">sub1_pi</f>
        <v>0</v>
      </c>
      <c r="D10" s="10">
        <f ca="1">sub2_pi</f>
        <v>0</v>
      </c>
      <c r="E10" s="195"/>
      <c r="F10" s="10">
        <f ca="1">SUM(B10:E10)</f>
        <v>0</v>
      </c>
    </row>
    <row r="11" spans="1:6" x14ac:dyDescent="0.15">
      <c r="A11" t="s">
        <v>161</v>
      </c>
      <c r="B11" s="7">
        <f ca="1">org_cop1</f>
        <v>0</v>
      </c>
      <c r="C11" s="7">
        <f ca="1">sub1_cop1</f>
        <v>0</v>
      </c>
      <c r="D11" s="7">
        <f ca="1">sub2_cop1</f>
        <v>0</v>
      </c>
      <c r="E11" s="129"/>
      <c r="F11" s="7">
        <f ca="1">SUM(B11:E11)</f>
        <v>0</v>
      </c>
    </row>
    <row r="12" spans="1:6" x14ac:dyDescent="0.15">
      <c r="A12" t="s">
        <v>162</v>
      </c>
      <c r="B12" s="7">
        <f ca="1">org_cop2</f>
        <v>0</v>
      </c>
      <c r="C12" s="7">
        <f ca="1">sub1_cop2</f>
        <v>0</v>
      </c>
      <c r="D12" s="7">
        <f ca="1">sub2_cop2</f>
        <v>0</v>
      </c>
      <c r="E12" s="129"/>
      <c r="F12" s="7">
        <f t="shared" ref="F12:F14" ca="1" si="0">SUM(B12:E12)</f>
        <v>0</v>
      </c>
    </row>
    <row r="13" spans="1:6" x14ac:dyDescent="0.15">
      <c r="A13" t="s">
        <v>71</v>
      </c>
      <c r="B13" s="7">
        <f ca="1">org_nonstu</f>
        <v>0</v>
      </c>
      <c r="C13" s="7">
        <f ca="1">sub1_nonstu</f>
        <v>0</v>
      </c>
      <c r="D13" s="7">
        <f ca="1">sub2_nonstu</f>
        <v>0</v>
      </c>
      <c r="E13" s="129"/>
      <c r="F13" s="7">
        <f t="shared" ca="1" si="0"/>
        <v>0</v>
      </c>
    </row>
    <row r="14" spans="1:6" x14ac:dyDescent="0.15">
      <c r="A14" t="s">
        <v>72</v>
      </c>
      <c r="B14" s="7">
        <f>org_stu</f>
        <v>0</v>
      </c>
      <c r="C14" s="7">
        <f>sub1_stu</f>
        <v>0</v>
      </c>
      <c r="D14" s="7">
        <f>sub2_stu</f>
        <v>0</v>
      </c>
      <c r="E14" s="129"/>
      <c r="F14" s="7">
        <f t="shared" si="0"/>
        <v>0</v>
      </c>
    </row>
    <row r="15" spans="1:6" hidden="1" x14ac:dyDescent="0.15">
      <c r="B15" s="7"/>
      <c r="C15" s="7"/>
      <c r="D15" s="7"/>
      <c r="E15" s="129"/>
      <c r="F15" s="7"/>
    </row>
    <row r="16" spans="1:6" hidden="1" x14ac:dyDescent="0.15">
      <c r="A16" t="s">
        <v>73</v>
      </c>
      <c r="B16" s="196">
        <f ca="1">SUBTOTAL(9,B10:B15)</f>
        <v>0</v>
      </c>
      <c r="C16" s="196">
        <f ca="1">SUBTOTAL(9,C10:C15)</f>
        <v>0</v>
      </c>
      <c r="D16" s="196">
        <f ca="1">SUBTOTAL(9,D10:D15)</f>
        <v>0</v>
      </c>
      <c r="E16" s="129"/>
      <c r="F16" s="196">
        <f ca="1">SUBTOTAL(9,F10:F15)</f>
        <v>0</v>
      </c>
    </row>
    <row r="17" spans="1:6" hidden="1" x14ac:dyDescent="0.15">
      <c r="B17" s="7"/>
      <c r="C17" s="7"/>
      <c r="D17" s="7"/>
      <c r="E17" s="129"/>
      <c r="F17" s="7"/>
    </row>
    <row r="18" spans="1:6" x14ac:dyDescent="0.15">
      <c r="A18" t="s">
        <v>74</v>
      </c>
      <c r="B18" s="7">
        <f>org_consulting</f>
        <v>0</v>
      </c>
      <c r="C18" s="7">
        <f>sub1_consulting</f>
        <v>0</v>
      </c>
      <c r="D18" s="7">
        <f>sub2_consulting</f>
        <v>0</v>
      </c>
      <c r="E18" s="129"/>
      <c r="F18" s="7">
        <f>SUM(B18:E18)</f>
        <v>0</v>
      </c>
    </row>
    <row r="19" spans="1:6" x14ac:dyDescent="0.15">
      <c r="A19" t="s">
        <v>86</v>
      </c>
      <c r="B19" s="7">
        <f>org_data_collection</f>
        <v>0</v>
      </c>
      <c r="C19" s="7">
        <f>sub1_data_collection</f>
        <v>0</v>
      </c>
      <c r="D19" s="7">
        <f>sub2_data_collection</f>
        <v>0</v>
      </c>
      <c r="E19" s="129"/>
      <c r="F19" s="7">
        <f t="shared" ref="F19:F20" si="1">SUM(B19:E19)</f>
        <v>0</v>
      </c>
    </row>
    <row r="20" spans="1:6" x14ac:dyDescent="0.15">
      <c r="A20" t="s">
        <v>65</v>
      </c>
      <c r="B20" s="7">
        <f>org_direct</f>
        <v>0</v>
      </c>
      <c r="C20" s="7">
        <f>sub1_direct</f>
        <v>0</v>
      </c>
      <c r="D20" s="7">
        <f>sub2_direct</f>
        <v>0</v>
      </c>
      <c r="E20" s="129"/>
      <c r="F20" s="7">
        <f t="shared" si="1"/>
        <v>0</v>
      </c>
    </row>
    <row r="21" spans="1:6" ht="3.95" customHeight="1" outlineLevel="1" x14ac:dyDescent="0.15">
      <c r="B21" s="7"/>
      <c r="C21" s="7"/>
      <c r="D21" s="7"/>
      <c r="E21" s="129"/>
      <c r="F21" s="7"/>
    </row>
    <row r="22" spans="1:6" outlineLevel="1" x14ac:dyDescent="0.15">
      <c r="A22" t="s">
        <v>184</v>
      </c>
      <c r="B22" s="196">
        <f ca="1">SUBTOTAL(9,B10:B21)</f>
        <v>0</v>
      </c>
      <c r="C22" s="196">
        <f ca="1">SUBTOTAL(9,C10:C21)</f>
        <v>0</v>
      </c>
      <c r="D22" s="196">
        <f ca="1">SUBTOTAL(9,D10:D21)</f>
        <v>0</v>
      </c>
      <c r="E22" s="129"/>
      <c r="F22" s="196">
        <f ca="1">SUBTOTAL(9,F10:F21)</f>
        <v>0</v>
      </c>
    </row>
    <row r="23" spans="1:6" outlineLevel="1" x14ac:dyDescent="0.15">
      <c r="B23" s="7"/>
      <c r="C23" s="7"/>
      <c r="D23" s="7"/>
      <c r="E23" s="129"/>
      <c r="F23" s="7"/>
    </row>
    <row r="24" spans="1:6" x14ac:dyDescent="0.15">
      <c r="A24" t="s">
        <v>216</v>
      </c>
      <c r="B24" s="7">
        <f>org_data</f>
        <v>0</v>
      </c>
      <c r="C24" s="7">
        <f>sub1_data</f>
        <v>0</v>
      </c>
      <c r="D24" s="7">
        <f>sub2_data</f>
        <v>0</v>
      </c>
      <c r="E24" s="129"/>
      <c r="F24" s="7">
        <f t="shared" ref="F24" si="2">SUM(B24:E24)</f>
        <v>0</v>
      </c>
    </row>
    <row r="25" spans="1:6" outlineLevel="1" x14ac:dyDescent="0.15">
      <c r="B25" s="7"/>
      <c r="C25" s="7"/>
      <c r="D25" s="7"/>
      <c r="E25" s="129"/>
      <c r="F25" s="7"/>
    </row>
    <row r="26" spans="1:6" outlineLevel="1" x14ac:dyDescent="0.15">
      <c r="A26" t="s">
        <v>75</v>
      </c>
      <c r="B26" s="7" t="str">
        <f ca="1">IF(ind_cost_rate="No","N/A",ROUND(org_ind_pers+org_ind_dc,0))</f>
        <v>N/A</v>
      </c>
      <c r="C26" s="7" t="str">
        <f ca="1">IF(ind_cost_rate="No","N/A",ROUND(sub1_ind_pers+sub1_ind_dc,0))</f>
        <v>N/A</v>
      </c>
      <c r="D26" s="7" t="str">
        <f ca="1">IF(ind_cost_rate="No","N/A",ROUND(sub2_ind_pers+sub2_ind_dc,0))</f>
        <v>N/A</v>
      </c>
      <c r="E26" s="129"/>
      <c r="F26" s="7">
        <f ca="1">SUM(B26:E26)</f>
        <v>0</v>
      </c>
    </row>
    <row r="27" spans="1:6" x14ac:dyDescent="0.15">
      <c r="B27" s="7"/>
      <c r="C27" s="7"/>
      <c r="D27" s="7"/>
      <c r="F27" s="7"/>
    </row>
    <row r="28" spans="1:6" ht="21" customHeight="1" thickBot="1" x14ac:dyDescent="0.2">
      <c r="A28" s="1" t="s">
        <v>76</v>
      </c>
      <c r="B28" s="13">
        <f ca="1">SUBTOTAL(9,B10:B27)</f>
        <v>0</v>
      </c>
      <c r="C28" s="13">
        <f ca="1">SUBTOTAL(9,C10:C27)</f>
        <v>0</v>
      </c>
      <c r="D28" s="13">
        <f ca="1">SUBTOTAL(9,D10:D27)</f>
        <v>0</v>
      </c>
      <c r="E28" s="14"/>
      <c r="F28" s="13">
        <f ca="1">SUBTOTAL(9,F10:F27)</f>
        <v>0</v>
      </c>
    </row>
    <row r="29" spans="1:6" ht="13.5" thickTop="1" x14ac:dyDescent="0.15"/>
    <row r="31" spans="1:6" ht="27" customHeight="1" x14ac:dyDescent="0.15">
      <c r="A31" s="224" t="s">
        <v>89</v>
      </c>
      <c r="B31" s="224"/>
      <c r="C31" s="224"/>
      <c r="D31" s="224"/>
      <c r="E31" s="224"/>
      <c r="F31" s="224"/>
    </row>
    <row r="33" spans="1:3" x14ac:dyDescent="0.15">
      <c r="A33" t="s">
        <v>90</v>
      </c>
      <c r="B33" t="b">
        <f ca="1">ErrorCk!C6</f>
        <v>1</v>
      </c>
      <c r="C33" s="20" t="str">
        <f ca="1">IF(B33=TRUE,"Submit Budget","Check for Errors")</f>
        <v>Submit Budget</v>
      </c>
    </row>
    <row r="45" spans="1:3" x14ac:dyDescent="0.15">
      <c r="C45" t="s">
        <v>172</v>
      </c>
    </row>
  </sheetData>
  <sheetProtection algorithmName="SHA-512" hashValue="m1KQP3HWHLBPWNBKWBk8CT9pmOraxAcZuBuPn2MajDA43miw9ejeXuTHRIS6rEONQHaRbYNqdO1gfBGeRfvOIA==" saltValue="Nq8hOybkb6IwZ1QzgTMNHg==" spinCount="100000" sheet="1" objects="1" scenarios="1"/>
  <mergeCells count="1">
    <mergeCell ref="A31:F31"/>
  </mergeCells>
  <conditionalFormatting sqref="B33">
    <cfRule type="cellIs" dxfId="20" priority="2" operator="equal">
      <formula>TRUE</formula>
    </cfRule>
    <cfRule type="containsText" dxfId="19" priority="4" operator="containsText" text="True">
      <formula>NOT(ISERROR(SEARCH("True",B33)))</formula>
    </cfRule>
    <cfRule type="containsText" dxfId="18" priority="5" operator="containsText" text="False">
      <formula>NOT(ISERROR(SEARCH("False",B33)))</formula>
    </cfRule>
  </conditionalFormatting>
  <conditionalFormatting sqref="C33">
    <cfRule type="expression" dxfId="17" priority="1">
      <formula>$B$33=FALSE</formula>
    </cfRule>
    <cfRule type="expression" dxfId="16" priority="3">
      <formula>$B$33=TRUE</formula>
    </cfRule>
  </conditionalFormatting>
  <pageMargins left="0.7" right="0.7" top="0.75" bottom="0.75" header="0.3" footer="0.3"/>
  <pageSetup orientation="portrait" r:id="rId1"/>
  <customProperties>
    <customPr name="fb5f5de38"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7509-D89F-4AEA-8713-84554230CB4F}">
  <sheetPr codeName="Sheet14">
    <tabColor rgb="FF0070C0"/>
    <outlinePr showOutlineSymbols="0"/>
    <pageSetUpPr fitToPage="1"/>
  </sheetPr>
  <dimension ref="A1:EK41"/>
  <sheetViews>
    <sheetView showOutlineSymbols="0" zoomScale="55" zoomScaleNormal="55" workbookViewId="0">
      <pane xSplit="1" ySplit="9" topLeftCell="B10" activePane="bottomRight" state="frozen"/>
      <selection pane="bottomLeft" activeCell="A8" sqref="A8"/>
      <selection pane="topRight" activeCell="B1" sqref="B1"/>
      <selection pane="bottomRight" activeCell="I33" sqref="I33:R36"/>
    </sheetView>
  </sheetViews>
  <sheetFormatPr defaultColWidth="8.76171875" defaultRowHeight="12.75" outlineLevelRow="1" outlineLevelCol="3" x14ac:dyDescent="0.15"/>
  <cols>
    <col min="1" max="1" width="28.453125" customWidth="1"/>
    <col min="2" max="2" width="3.50390625" customWidth="1"/>
    <col min="3" max="3" width="13.484375" customWidth="1" outlineLevel="1"/>
    <col min="4" max="4" width="13.484375" customWidth="1" outlineLevel="2"/>
    <col min="5" max="5" width="13.484375" customWidth="1" outlineLevel="3"/>
    <col min="6" max="6" width="2.15625" customWidth="1" outlineLevel="1"/>
    <col min="7" max="7" width="15.5078125" customWidth="1" outlineLevel="1"/>
    <col min="8" max="8" width="3.50390625" customWidth="1"/>
    <col min="9" max="9" width="14.5625" hidden="1" customWidth="1" outlineLevel="1"/>
    <col min="10" max="10" width="12.5390625" hidden="1" customWidth="1" outlineLevel="2"/>
    <col min="11" max="11" width="12.5390625" hidden="1" customWidth="1" outlineLevel="3"/>
    <col min="12" max="12" width="12.5390625" hidden="1" customWidth="1" outlineLevel="1"/>
    <col min="13" max="13" width="0.80859375" hidden="1" customWidth="1" collapsed="1"/>
    <col min="14" max="14" width="12.5390625" hidden="1" customWidth="1" outlineLevel="1"/>
    <col min="15" max="15" width="12.5390625" hidden="1" customWidth="1" outlineLevel="2"/>
    <col min="16" max="16" width="12.5390625" hidden="1" customWidth="1" outlineLevel="3"/>
    <col min="17" max="17" width="12.5390625" hidden="1" customWidth="1" outlineLevel="1"/>
    <col min="18" max="18" width="8.76171875" hidden="1" customWidth="1" outlineLevel="1"/>
    <col min="19" max="19" width="3.50390625" customWidth="1" collapsed="1"/>
    <col min="20" max="20" width="3.50390625" customWidth="1"/>
    <col min="21" max="21" width="15.5078125" hidden="1" customWidth="1" outlineLevel="1"/>
    <col min="22" max="22" width="12.5390625" hidden="1" customWidth="1" outlineLevel="2"/>
    <col min="23" max="23" width="12.5390625" hidden="1" customWidth="1" outlineLevel="3"/>
    <col min="24" max="24" width="12.5390625" hidden="1" customWidth="1" outlineLevel="1"/>
    <col min="25" max="25" width="14.42578125" hidden="1" customWidth="1" outlineLevel="1"/>
    <col min="26" max="26" width="12.5390625" hidden="1" customWidth="1" outlineLevel="2"/>
    <col min="27" max="27" width="12.5390625" hidden="1" customWidth="1" outlineLevel="3"/>
    <col min="28" max="28" width="12.5390625" hidden="1" customWidth="1" outlineLevel="1"/>
    <col min="29" max="29" width="3.50390625" customWidth="1" collapsed="1"/>
    <col min="30" max="30" width="14.96875" hidden="1" customWidth="1" outlineLevel="1"/>
    <col min="31" max="31" width="12.5390625" hidden="1" customWidth="1" outlineLevel="2"/>
    <col min="32" max="32" width="12.5390625" hidden="1" customWidth="1" outlineLevel="3"/>
    <col min="33" max="33" width="12.5390625" hidden="1" customWidth="1" outlineLevel="1"/>
    <col min="34" max="34" width="0.80859375" hidden="1" customWidth="1" collapsed="1"/>
    <col min="35" max="35" width="12.5390625" hidden="1" customWidth="1" outlineLevel="1"/>
    <col min="36" max="36" width="12.5390625" hidden="1" customWidth="1" outlineLevel="2"/>
    <col min="37" max="37" width="12.5390625" hidden="1" customWidth="1" outlineLevel="3"/>
    <col min="38" max="39" width="12.5390625" hidden="1" customWidth="1" outlineLevel="1"/>
    <col min="40" max="40" width="12.5390625" hidden="1" customWidth="1" outlineLevel="2"/>
    <col min="41" max="41" width="12.5390625" hidden="1" customWidth="1" outlineLevel="3"/>
    <col min="42" max="42" width="12.5390625" hidden="1" customWidth="1" outlineLevel="1"/>
    <col min="43" max="43" width="8.76171875" hidden="1" customWidth="1" outlineLevel="1"/>
    <col min="44" max="44" width="3.50390625" customWidth="1" collapsed="1"/>
    <col min="45" max="45" width="3.50390625" customWidth="1"/>
    <col min="46" max="46" width="15.5078125" hidden="1" customWidth="1" outlineLevel="1"/>
    <col min="47" max="47" width="12.5390625" hidden="1" customWidth="1" outlineLevel="2"/>
    <col min="48" max="48" width="12.5390625" hidden="1" customWidth="1" outlineLevel="3"/>
    <col min="49" max="49" width="12.13671875" hidden="1" customWidth="1" outlineLevel="1"/>
    <col min="50" max="50" width="14.15625" hidden="1" customWidth="1" outlineLevel="1"/>
    <col min="51" max="51" width="12.5390625" hidden="1" customWidth="1" outlineLevel="2"/>
    <col min="52" max="52" width="12.5390625" hidden="1" customWidth="1" outlineLevel="3"/>
    <col min="53" max="53" width="12.5390625" hidden="1" customWidth="1" outlineLevel="1"/>
    <col min="54" max="54" width="14.5625" hidden="1" customWidth="1" outlineLevel="1"/>
    <col min="55" max="55" width="12.5390625" hidden="1" customWidth="1" outlineLevel="2"/>
    <col min="56" max="56" width="12.5390625" hidden="1" customWidth="1" outlineLevel="3"/>
    <col min="57" max="58" width="12.5390625" hidden="1" customWidth="1" outlineLevel="1"/>
    <col min="59" max="59" width="12.5390625" hidden="1" customWidth="1" outlineLevel="2"/>
    <col min="60" max="60" width="12.5390625" hidden="1" customWidth="1" outlineLevel="3"/>
    <col min="61" max="61" width="12.5390625" hidden="1" customWidth="1" outlineLevel="1"/>
    <col min="62" max="62" width="3.50390625" customWidth="1" collapsed="1"/>
    <col min="63" max="63" width="14.96875" hidden="1" customWidth="1" outlineLevel="1"/>
    <col min="64" max="64" width="12.5390625" hidden="1" customWidth="1" outlineLevel="2"/>
    <col min="65" max="65" width="12.5390625" hidden="1" customWidth="1" outlineLevel="3"/>
    <col min="66" max="66" width="12.5390625" hidden="1" customWidth="1" outlineLevel="1"/>
    <col min="67" max="67" width="0.80859375" hidden="1" customWidth="1" collapsed="1"/>
    <col min="68" max="68" width="12.5390625" hidden="1" customWidth="1" outlineLevel="1"/>
    <col min="69" max="69" width="12.5390625" hidden="1" customWidth="1" outlineLevel="2"/>
    <col min="70" max="70" width="12.5390625" hidden="1" customWidth="1" outlineLevel="3"/>
    <col min="71" max="72" width="12.5390625" hidden="1" customWidth="1" outlineLevel="1"/>
    <col min="73" max="73" width="12.5390625" hidden="1" customWidth="1" outlineLevel="2"/>
    <col min="74" max="74" width="12.5390625" hidden="1" customWidth="1" outlineLevel="3"/>
    <col min="75" max="75" width="12.5390625" hidden="1" customWidth="1" outlineLevel="1"/>
    <col min="76" max="76" width="8.76171875" hidden="1" customWidth="1" outlineLevel="1"/>
    <col min="77" max="77" width="3.50390625" customWidth="1" collapsed="1"/>
    <col min="78" max="78" width="3.50390625" customWidth="1"/>
    <col min="79" max="79" width="15.5078125" hidden="1" customWidth="1" outlineLevel="1"/>
    <col min="80" max="80" width="12.5390625" hidden="1" customWidth="1" outlineLevel="2"/>
    <col min="81" max="81" width="12.5390625" hidden="1" customWidth="1" outlineLevel="3"/>
    <col min="82" max="82" width="12.5390625" hidden="1" customWidth="1" outlineLevel="1"/>
    <col min="83" max="83" width="13.484375" hidden="1" customWidth="1" outlineLevel="1"/>
    <col min="84" max="84" width="12.5390625" hidden="1" customWidth="1" outlineLevel="2"/>
    <col min="85" max="85" width="12.5390625" hidden="1" customWidth="1" outlineLevel="3"/>
    <col min="86" max="87" width="12.5390625" hidden="1" customWidth="1" outlineLevel="1"/>
    <col min="88" max="88" width="12.5390625" hidden="1" customWidth="1" outlineLevel="2"/>
    <col min="89" max="89" width="12.5390625" hidden="1" customWidth="1" outlineLevel="3"/>
    <col min="90" max="90" width="12.5390625" hidden="1" customWidth="1" outlineLevel="1"/>
    <col min="91" max="91" width="15.23828125" hidden="1" customWidth="1" outlineLevel="1"/>
    <col min="92" max="92" width="12.5390625" hidden="1" customWidth="1" outlineLevel="2"/>
    <col min="93" max="93" width="12.5390625" hidden="1" customWidth="1" outlineLevel="3"/>
    <col min="94" max="95" width="12.5390625" hidden="1" customWidth="1" outlineLevel="1"/>
    <col min="96" max="96" width="12.5390625" hidden="1" customWidth="1" outlineLevel="2"/>
    <col min="97" max="97" width="12.5390625" hidden="1" customWidth="1" outlineLevel="3"/>
    <col min="98" max="98" width="12.5390625" hidden="1" customWidth="1" outlineLevel="1"/>
    <col min="99" max="99" width="3.50390625" customWidth="1" collapsed="1"/>
    <col min="100" max="100" width="14.42578125" hidden="1" customWidth="1" outlineLevel="1"/>
    <col min="101" max="101" width="12.5390625" hidden="1" customWidth="1" outlineLevel="2"/>
    <col min="102" max="102" width="12.5390625" hidden="1" customWidth="1" outlineLevel="3"/>
    <col min="103" max="103" width="12.5390625" hidden="1" customWidth="1" outlineLevel="1"/>
    <col min="104" max="104" width="0.80859375" hidden="1" customWidth="1" collapsed="1"/>
    <col min="105" max="105" width="12.5390625" hidden="1" customWidth="1" outlineLevel="1"/>
    <col min="106" max="106" width="12.5390625" hidden="1" customWidth="1" outlineLevel="2"/>
    <col min="107" max="107" width="12.5390625" hidden="1" customWidth="1" outlineLevel="3"/>
    <col min="108" max="109" width="12.5390625" hidden="1" customWidth="1" outlineLevel="1"/>
    <col min="110" max="110" width="12.5390625" hidden="1" customWidth="1" outlineLevel="2"/>
    <col min="111" max="111" width="12.5390625" hidden="1" customWidth="1" outlineLevel="3"/>
    <col min="112" max="112" width="12.5390625" hidden="1" customWidth="1" outlineLevel="1"/>
    <col min="113" max="113" width="8.76171875" hidden="1" customWidth="1" outlineLevel="1"/>
    <col min="114" max="114" width="3.50390625" customWidth="1" collapsed="1"/>
    <col min="115" max="115" width="3.50390625" customWidth="1"/>
    <col min="116" max="116" width="15.5078125" hidden="1" customWidth="1" outlineLevel="1"/>
    <col min="117" max="117" width="12.5390625" hidden="1" customWidth="1" outlineLevel="2"/>
    <col min="118" max="118" width="12.5390625" hidden="1" customWidth="1" outlineLevel="3"/>
    <col min="119" max="119" width="12.5390625" hidden="1" customWidth="1" outlineLevel="1"/>
    <col min="120" max="120" width="13.484375" hidden="1" customWidth="1" outlineLevel="1"/>
    <col min="121" max="121" width="12.5390625" hidden="1" customWidth="1" outlineLevel="2"/>
    <col min="122" max="122" width="12.5390625" hidden="1" customWidth="1" outlineLevel="3"/>
    <col min="123" max="124" width="12.5390625" hidden="1" customWidth="1" outlineLevel="1"/>
    <col min="125" max="125" width="12.5390625" hidden="1" customWidth="1" outlineLevel="2"/>
    <col min="126" max="126" width="12.5390625" hidden="1" customWidth="1" outlineLevel="3"/>
    <col min="127" max="128" width="12.5390625" hidden="1" customWidth="1" outlineLevel="1"/>
    <col min="129" max="129" width="12.5390625" hidden="1" customWidth="1" outlineLevel="2"/>
    <col min="130" max="130" width="12.5390625" hidden="1" customWidth="1" outlineLevel="3"/>
    <col min="131" max="131" width="12.5390625" hidden="1" customWidth="1" outlineLevel="1"/>
    <col min="132" max="132" width="14.83203125" hidden="1" customWidth="1" outlineLevel="1"/>
    <col min="133" max="133" width="12.5390625" hidden="1" customWidth="1" outlineLevel="2"/>
    <col min="134" max="134" width="12.5390625" hidden="1" customWidth="1" outlineLevel="3"/>
    <col min="135" max="136" width="12.5390625" hidden="1" customWidth="1" outlineLevel="1"/>
    <col min="137" max="137" width="12.5390625" hidden="1" customWidth="1" outlineLevel="2"/>
    <col min="138" max="138" width="12.5390625" hidden="1" customWidth="1" outlineLevel="3"/>
    <col min="139" max="139" width="12.5390625" hidden="1" customWidth="1" outlineLevel="1"/>
    <col min="140" max="140" width="8.76171875" collapsed="1"/>
  </cols>
  <sheetData>
    <row r="1" spans="1:141" ht="21.75" hidden="1" x14ac:dyDescent="0.15">
      <c r="A1" s="177" t="s">
        <v>149</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row>
    <row r="2" spans="1:141" ht="21.75" hidden="1" x14ac:dyDescent="0.25">
      <c r="A2" s="99"/>
      <c r="B2" s="100"/>
      <c r="C2" s="100"/>
      <c r="D2" s="100"/>
      <c r="E2" s="100"/>
      <c r="F2" s="100"/>
      <c r="G2" s="78"/>
      <c r="H2" s="78"/>
      <c r="I2" s="78" t="s">
        <v>189</v>
      </c>
      <c r="J2" s="78"/>
      <c r="K2" s="78"/>
      <c r="L2" s="78"/>
      <c r="M2" s="78"/>
      <c r="N2" s="78"/>
      <c r="O2" s="78"/>
      <c r="P2" s="78"/>
      <c r="Q2" s="78"/>
      <c r="R2" s="78"/>
      <c r="S2" s="78"/>
      <c r="T2" s="78"/>
      <c r="U2" s="150"/>
      <c r="V2" s="78"/>
      <c r="W2" s="78"/>
      <c r="X2" s="78"/>
      <c r="Y2" s="78"/>
      <c r="Z2" s="78"/>
      <c r="AA2" s="78"/>
      <c r="AB2" s="78"/>
      <c r="AC2" s="78"/>
      <c r="AD2" s="78" t="s">
        <v>174</v>
      </c>
      <c r="AE2" s="78"/>
      <c r="AF2" s="78"/>
      <c r="AG2" s="78"/>
      <c r="AH2" s="78"/>
      <c r="AI2" s="78"/>
      <c r="AJ2" s="78"/>
      <c r="AK2" s="78"/>
      <c r="AL2" s="78"/>
      <c r="AM2" s="78"/>
      <c r="AN2" s="78"/>
      <c r="AO2" s="78"/>
      <c r="AP2" s="78"/>
      <c r="AQ2" s="78"/>
      <c r="AR2" s="78"/>
      <c r="AS2" s="78"/>
      <c r="AT2" s="150"/>
      <c r="AU2" s="78"/>
      <c r="AV2" s="78"/>
      <c r="AW2" s="78"/>
      <c r="AX2" s="78"/>
      <c r="AY2" s="78"/>
      <c r="AZ2" s="78"/>
      <c r="BA2" s="78"/>
      <c r="BB2" s="78"/>
      <c r="BC2" s="78"/>
      <c r="BD2" s="78"/>
      <c r="BE2" s="78"/>
      <c r="BF2" s="78"/>
      <c r="BG2" s="78"/>
      <c r="BH2" s="78"/>
      <c r="BI2" s="78"/>
      <c r="BJ2" s="78"/>
      <c r="BK2" s="78" t="s">
        <v>175</v>
      </c>
      <c r="BL2" s="78"/>
      <c r="BM2" s="78"/>
      <c r="BN2" s="78"/>
      <c r="BO2" s="78"/>
      <c r="BP2" s="78"/>
      <c r="BQ2" s="78"/>
      <c r="BR2" s="78"/>
      <c r="BS2" s="78"/>
      <c r="BT2" s="78"/>
      <c r="BU2" s="78"/>
      <c r="BV2" s="78"/>
      <c r="BW2" s="78"/>
      <c r="BX2" s="78"/>
      <c r="BY2" s="78"/>
      <c r="BZ2" s="78"/>
      <c r="CA2" s="150"/>
      <c r="CB2" s="78"/>
      <c r="CC2" s="78"/>
      <c r="CD2" s="78"/>
      <c r="CE2" s="78"/>
      <c r="CF2" s="78"/>
      <c r="CG2" s="78"/>
      <c r="CH2" s="78"/>
      <c r="CI2" s="78"/>
      <c r="CJ2" s="78"/>
      <c r="CK2" s="78"/>
      <c r="CL2" s="78"/>
      <c r="CM2" s="78"/>
      <c r="CN2" s="78"/>
      <c r="CO2" s="78"/>
      <c r="CP2" s="78"/>
      <c r="CQ2" s="78"/>
      <c r="CR2" s="78"/>
      <c r="CS2" s="78"/>
      <c r="CT2" s="78"/>
      <c r="CU2" s="78"/>
      <c r="CV2" s="78" t="s">
        <v>188</v>
      </c>
      <c r="CW2" s="78"/>
      <c r="CX2" s="78"/>
      <c r="CY2" s="78"/>
      <c r="CZ2" s="78"/>
      <c r="DA2" s="78"/>
      <c r="DB2" s="78"/>
      <c r="DC2" s="78"/>
      <c r="DD2" s="78"/>
      <c r="DE2" s="78"/>
      <c r="DF2" s="78"/>
      <c r="DG2" s="78"/>
      <c r="DH2" s="78"/>
      <c r="DI2" s="78"/>
      <c r="DJ2" s="78"/>
      <c r="DK2" s="78"/>
      <c r="DL2" s="150"/>
      <c r="DM2" s="78"/>
      <c r="DN2" s="78"/>
      <c r="DO2" s="78"/>
      <c r="DP2" s="78"/>
      <c r="DQ2" s="78"/>
      <c r="DR2" s="78"/>
      <c r="DS2" s="78"/>
      <c r="DT2" s="78"/>
      <c r="DU2" s="78"/>
      <c r="DV2" s="78"/>
      <c r="DW2" s="78"/>
      <c r="DX2" s="78"/>
      <c r="DY2" s="78"/>
      <c r="DZ2" s="78"/>
      <c r="EA2" s="78"/>
      <c r="EB2" s="78" t="s">
        <v>206</v>
      </c>
      <c r="EC2" s="78"/>
      <c r="ED2" s="78"/>
      <c r="EE2" s="78"/>
      <c r="EF2" s="78"/>
      <c r="EG2" s="78"/>
      <c r="EH2" s="78"/>
      <c r="EI2" s="78"/>
      <c r="EJ2" s="78"/>
      <c r="EK2" s="78"/>
    </row>
    <row r="3" spans="1:141" ht="18" x14ac:dyDescent="0.15">
      <c r="A3" s="225" t="s">
        <v>183</v>
      </c>
      <c r="B3" s="235" t="s">
        <v>150</v>
      </c>
      <c r="C3" s="226" t="s">
        <v>150</v>
      </c>
      <c r="D3" s="227"/>
      <c r="E3" s="227"/>
      <c r="F3" s="227"/>
      <c r="G3" s="228"/>
      <c r="H3" s="235" t="s">
        <v>189</v>
      </c>
      <c r="I3" s="242" t="s">
        <v>160</v>
      </c>
      <c r="J3" s="243"/>
      <c r="K3" s="243"/>
      <c r="L3" s="243"/>
      <c r="M3" s="243"/>
      <c r="N3" s="243"/>
      <c r="O3" s="243"/>
      <c r="P3" s="243"/>
      <c r="Q3" s="243"/>
      <c r="R3" s="159"/>
      <c r="S3" s="106"/>
      <c r="T3" s="239" t="s">
        <v>151</v>
      </c>
      <c r="U3" s="246" t="s">
        <v>170</v>
      </c>
      <c r="V3" s="247"/>
      <c r="W3" s="247"/>
      <c r="X3" s="247"/>
      <c r="Y3" s="169" t="s">
        <v>154</v>
      </c>
      <c r="Z3" s="232"/>
      <c r="AA3" s="233"/>
      <c r="AB3" s="234"/>
      <c r="AC3" s="235" t="s">
        <v>174</v>
      </c>
      <c r="AD3" s="242" t="s">
        <v>160</v>
      </c>
      <c r="AE3" s="243"/>
      <c r="AF3" s="243"/>
      <c r="AG3" s="243"/>
      <c r="AH3" s="243"/>
      <c r="AI3" s="243"/>
      <c r="AJ3" s="243"/>
      <c r="AK3" s="243"/>
      <c r="AL3" s="243"/>
      <c r="AM3" s="243"/>
      <c r="AN3" s="243"/>
      <c r="AO3" s="243"/>
      <c r="AP3" s="243"/>
      <c r="AQ3" s="178"/>
      <c r="AR3" s="101"/>
      <c r="AS3" s="239" t="s">
        <v>152</v>
      </c>
      <c r="AT3" s="246" t="s">
        <v>171</v>
      </c>
      <c r="AU3" s="247"/>
      <c r="AV3" s="247"/>
      <c r="AW3" s="247"/>
      <c r="AX3" s="169" t="s">
        <v>154</v>
      </c>
      <c r="AY3" s="232"/>
      <c r="AZ3" s="233"/>
      <c r="BA3" s="234"/>
      <c r="BB3" s="154"/>
      <c r="BC3" s="154"/>
      <c r="BD3" s="154"/>
      <c r="BE3" s="154"/>
      <c r="BF3" s="154"/>
      <c r="BG3" s="154"/>
      <c r="BH3" s="154"/>
      <c r="BI3" s="156"/>
      <c r="BJ3" s="235" t="s">
        <v>175</v>
      </c>
      <c r="BK3" s="242" t="s">
        <v>160</v>
      </c>
      <c r="BL3" s="243"/>
      <c r="BM3" s="243"/>
      <c r="BN3" s="243"/>
      <c r="BO3" s="243"/>
      <c r="BP3" s="243"/>
      <c r="BQ3" s="243"/>
      <c r="BR3" s="243"/>
      <c r="BS3" s="243"/>
      <c r="BT3" s="243"/>
      <c r="BU3" s="243"/>
      <c r="BV3" s="243"/>
      <c r="BW3" s="243"/>
      <c r="BX3" s="159"/>
      <c r="BY3" s="106"/>
      <c r="BZ3" s="239" t="s">
        <v>153</v>
      </c>
      <c r="CA3" s="246" t="s">
        <v>177</v>
      </c>
      <c r="CB3" s="247"/>
      <c r="CC3" s="247"/>
      <c r="CD3" s="247"/>
      <c r="CE3" s="152"/>
      <c r="CF3" s="152"/>
      <c r="CG3" s="152"/>
      <c r="CH3" s="152"/>
      <c r="CI3" s="169" t="s">
        <v>154</v>
      </c>
      <c r="CJ3" s="232"/>
      <c r="CK3" s="233"/>
      <c r="CL3" s="234"/>
      <c r="CM3" s="154"/>
      <c r="CN3" s="154"/>
      <c r="CO3" s="154"/>
      <c r="CP3" s="154"/>
      <c r="CQ3" s="154"/>
      <c r="CR3" s="154"/>
      <c r="CS3" s="154"/>
      <c r="CT3" s="156"/>
      <c r="CU3" s="251" t="s">
        <v>188</v>
      </c>
      <c r="CV3" s="242" t="s">
        <v>160</v>
      </c>
      <c r="CW3" s="243"/>
      <c r="CX3" s="243"/>
      <c r="CY3" s="243"/>
      <c r="CZ3" s="243"/>
      <c r="DA3" s="243"/>
      <c r="DB3" s="243"/>
      <c r="DC3" s="243"/>
      <c r="DD3" s="243"/>
      <c r="DE3" s="243"/>
      <c r="DF3" s="243"/>
      <c r="DG3" s="243"/>
      <c r="DH3" s="243"/>
      <c r="DI3" s="159"/>
      <c r="DJ3" s="106"/>
      <c r="DK3" s="255" t="s">
        <v>179</v>
      </c>
      <c r="DL3" s="246" t="s">
        <v>180</v>
      </c>
      <c r="DM3" s="247"/>
      <c r="DN3" s="247"/>
      <c r="DO3" s="247"/>
      <c r="DP3" s="152"/>
      <c r="DQ3" s="152"/>
      <c r="DR3" s="152"/>
      <c r="DS3" s="152"/>
      <c r="DT3" s="152"/>
      <c r="DU3" s="152"/>
      <c r="DV3" s="152"/>
      <c r="DW3" s="152"/>
      <c r="DX3" s="169" t="s">
        <v>154</v>
      </c>
      <c r="DY3" s="232"/>
      <c r="DZ3" s="233"/>
      <c r="EA3" s="234"/>
      <c r="EB3" s="154"/>
      <c r="EC3" s="154"/>
      <c r="ED3" s="154"/>
      <c r="EE3" s="154"/>
      <c r="EF3" s="154"/>
      <c r="EG3" s="154"/>
      <c r="EH3" s="154"/>
      <c r="EI3" s="156"/>
      <c r="EJ3" s="106"/>
      <c r="EK3" s="106"/>
    </row>
    <row r="4" spans="1:141" ht="18" x14ac:dyDescent="0.15">
      <c r="A4" s="225"/>
      <c r="B4" s="236"/>
      <c r="C4" s="229"/>
      <c r="D4" s="230"/>
      <c r="E4" s="230"/>
      <c r="F4" s="230"/>
      <c r="G4" s="231"/>
      <c r="H4" s="236"/>
      <c r="I4" s="242"/>
      <c r="J4" s="243"/>
      <c r="K4" s="243"/>
      <c r="L4" s="243"/>
      <c r="M4" s="243"/>
      <c r="N4" s="243"/>
      <c r="O4" s="243"/>
      <c r="P4" s="243"/>
      <c r="Q4" s="243"/>
      <c r="R4" s="160"/>
      <c r="S4" s="106"/>
      <c r="T4" s="240"/>
      <c r="U4" s="248"/>
      <c r="V4" s="249"/>
      <c r="W4" s="249"/>
      <c r="X4" s="249"/>
      <c r="Y4" s="170" t="s">
        <v>185</v>
      </c>
      <c r="Z4" s="232"/>
      <c r="AA4" s="233"/>
      <c r="AB4" s="234"/>
      <c r="AC4" s="236"/>
      <c r="AD4" s="242"/>
      <c r="AE4" s="243"/>
      <c r="AF4" s="243"/>
      <c r="AG4" s="243"/>
      <c r="AH4" s="243"/>
      <c r="AI4" s="243"/>
      <c r="AJ4" s="243"/>
      <c r="AK4" s="243"/>
      <c r="AL4" s="243"/>
      <c r="AM4" s="243"/>
      <c r="AN4" s="243"/>
      <c r="AO4" s="243"/>
      <c r="AP4" s="243"/>
      <c r="AQ4" s="178"/>
      <c r="AR4" s="101"/>
      <c r="AS4" s="240"/>
      <c r="AT4" s="248"/>
      <c r="AU4" s="249"/>
      <c r="AV4" s="249"/>
      <c r="AW4" s="249"/>
      <c r="AX4" s="170" t="s">
        <v>185</v>
      </c>
      <c r="AY4" s="232"/>
      <c r="AZ4" s="233"/>
      <c r="BA4" s="234"/>
      <c r="BB4" s="155"/>
      <c r="BC4" s="155"/>
      <c r="BD4" s="155"/>
      <c r="BE4" s="155"/>
      <c r="BF4" s="155"/>
      <c r="BG4" s="155"/>
      <c r="BH4" s="155"/>
      <c r="BI4" s="158"/>
      <c r="BJ4" s="236"/>
      <c r="BK4" s="242"/>
      <c r="BL4" s="243"/>
      <c r="BM4" s="243"/>
      <c r="BN4" s="243"/>
      <c r="BO4" s="243"/>
      <c r="BP4" s="243"/>
      <c r="BQ4" s="243"/>
      <c r="BR4" s="243"/>
      <c r="BS4" s="243"/>
      <c r="BT4" s="243"/>
      <c r="BU4" s="243"/>
      <c r="BV4" s="243"/>
      <c r="BW4" s="243"/>
      <c r="BX4" s="160"/>
      <c r="BY4" s="106"/>
      <c r="BZ4" s="240"/>
      <c r="CA4" s="248"/>
      <c r="CB4" s="249"/>
      <c r="CC4" s="249"/>
      <c r="CD4" s="249"/>
      <c r="CE4" s="157"/>
      <c r="CF4" s="157"/>
      <c r="CG4" s="157"/>
      <c r="CH4" s="157"/>
      <c r="CI4" s="170" t="s">
        <v>185</v>
      </c>
      <c r="CJ4" s="232"/>
      <c r="CK4" s="233"/>
      <c r="CL4" s="234"/>
      <c r="CM4" s="155"/>
      <c r="CN4" s="155"/>
      <c r="CO4" s="155"/>
      <c r="CP4" s="155"/>
      <c r="CQ4" s="155"/>
      <c r="CR4" s="155"/>
      <c r="CS4" s="155"/>
      <c r="CT4" s="158"/>
      <c r="CU4" s="252"/>
      <c r="CV4" s="242"/>
      <c r="CW4" s="243"/>
      <c r="CX4" s="243"/>
      <c r="CY4" s="243"/>
      <c r="CZ4" s="243"/>
      <c r="DA4" s="243"/>
      <c r="DB4" s="243"/>
      <c r="DC4" s="243"/>
      <c r="DD4" s="243"/>
      <c r="DE4" s="243"/>
      <c r="DF4" s="243"/>
      <c r="DG4" s="243"/>
      <c r="DH4" s="243"/>
      <c r="DI4" s="160"/>
      <c r="DJ4" s="106"/>
      <c r="DK4" s="256"/>
      <c r="DL4" s="248"/>
      <c r="DM4" s="249"/>
      <c r="DN4" s="249"/>
      <c r="DO4" s="249"/>
      <c r="DP4" s="157"/>
      <c r="DQ4" s="157"/>
      <c r="DR4" s="157"/>
      <c r="DS4" s="157"/>
      <c r="DT4" s="157"/>
      <c r="DU4" s="157"/>
      <c r="DV4" s="157"/>
      <c r="DW4" s="157"/>
      <c r="DX4" s="170" t="s">
        <v>185</v>
      </c>
      <c r="DY4" s="232"/>
      <c r="DZ4" s="233"/>
      <c r="EA4" s="234"/>
      <c r="EB4" s="155"/>
      <c r="EC4" s="155"/>
      <c r="ED4" s="155"/>
      <c r="EE4" s="155"/>
      <c r="EF4" s="155"/>
      <c r="EG4" s="155"/>
      <c r="EH4" s="155"/>
      <c r="EI4" s="158"/>
      <c r="EJ4" s="106"/>
      <c r="EK4" s="106"/>
    </row>
    <row r="5" spans="1:141" ht="15" x14ac:dyDescent="0.2">
      <c r="A5" s="1" t="s">
        <v>68</v>
      </c>
      <c r="B5" s="236"/>
      <c r="C5" s="1"/>
      <c r="D5" s="1"/>
      <c r="E5" s="1"/>
      <c r="F5" s="1"/>
      <c r="G5" s="1"/>
      <c r="H5" s="236"/>
      <c r="I5" s="108" t="s">
        <v>154</v>
      </c>
      <c r="J5" s="245"/>
      <c r="K5" s="245"/>
      <c r="L5" s="245"/>
      <c r="T5" s="240"/>
      <c r="U5" s="108" t="s">
        <v>186</v>
      </c>
      <c r="V5" s="250" t="str">
        <f>start_period_1</f>
        <v/>
      </c>
      <c r="W5" s="250"/>
      <c r="X5" s="250"/>
      <c r="Y5" s="153" t="s">
        <v>211</v>
      </c>
      <c r="Z5" s="238"/>
      <c r="AA5" s="238"/>
      <c r="AB5" s="244"/>
      <c r="AC5" s="236"/>
      <c r="AD5" s="108" t="s">
        <v>154</v>
      </c>
      <c r="AE5" s="245"/>
      <c r="AF5" s="245"/>
      <c r="AG5" s="245"/>
      <c r="AS5" s="240"/>
      <c r="AX5" s="108" t="s">
        <v>186</v>
      </c>
      <c r="AY5" s="250" t="str">
        <f>start_period_2</f>
        <v/>
      </c>
      <c r="AZ5" s="250"/>
      <c r="BA5" s="250"/>
      <c r="BB5" s="153" t="s">
        <v>211</v>
      </c>
      <c r="BC5" s="238"/>
      <c r="BD5" s="238"/>
      <c r="BE5" s="238"/>
      <c r="BJ5" s="236"/>
      <c r="BK5" s="108" t="s">
        <v>154</v>
      </c>
      <c r="BL5" s="245"/>
      <c r="BM5" s="245"/>
      <c r="BN5" s="245"/>
      <c r="BZ5" s="240"/>
      <c r="CI5" s="108" t="s">
        <v>186</v>
      </c>
      <c r="CJ5" s="250" t="str">
        <f>start_period_3</f>
        <v/>
      </c>
      <c r="CK5" s="250"/>
      <c r="CL5" s="250"/>
      <c r="CM5" s="153" t="s">
        <v>211</v>
      </c>
      <c r="CN5" s="238"/>
      <c r="CO5" s="238"/>
      <c r="CP5" s="238"/>
      <c r="CU5" s="236"/>
      <c r="CV5" s="108" t="s">
        <v>154</v>
      </c>
      <c r="CW5" s="245"/>
      <c r="CX5" s="245"/>
      <c r="CY5" s="245"/>
      <c r="DK5" s="240"/>
      <c r="DX5" s="108" t="s">
        <v>186</v>
      </c>
      <c r="DY5" s="250" t="str">
        <f>start_period_4</f>
        <v/>
      </c>
      <c r="DZ5" s="250"/>
      <c r="EA5" s="250"/>
      <c r="EB5" s="153" t="s">
        <v>211</v>
      </c>
      <c r="EC5" s="238"/>
      <c r="ED5" s="238"/>
      <c r="EE5" s="238"/>
    </row>
    <row r="6" spans="1:141" x14ac:dyDescent="0.15">
      <c r="A6" s="11" t="e">
        <f>TEXT(start_date,"m/d/yy")&amp;" to "&amp;(TEXT(EOMONTH(start_date,grant_term-1),"m/d/yy"))&amp;" "&amp;IF('Admin-Will be Hidden'!$C$5&lt;&gt;"", "Rev: "&amp;TEXT('Admin-Will be Hidden'!$C$5,"m/d/yy"),"")</f>
        <v>#NUM!</v>
      </c>
      <c r="B6" s="236"/>
      <c r="C6" s="1"/>
      <c r="D6" s="1"/>
      <c r="E6" s="1"/>
      <c r="F6" s="1"/>
      <c r="G6" s="1"/>
      <c r="H6" s="236"/>
      <c r="I6" s="108" t="s">
        <v>185</v>
      </c>
      <c r="J6" s="238"/>
      <c r="K6" s="238"/>
      <c r="L6" s="238"/>
      <c r="T6" s="240"/>
      <c r="U6" s="108" t="s">
        <v>187</v>
      </c>
      <c r="V6" s="238"/>
      <c r="W6" s="238"/>
      <c r="X6" s="238"/>
      <c r="Y6" s="153" t="s">
        <v>219</v>
      </c>
      <c r="Z6" s="238"/>
      <c r="AA6" s="238"/>
      <c r="AB6" s="244"/>
      <c r="AC6" s="236"/>
      <c r="AD6" s="108" t="s">
        <v>185</v>
      </c>
      <c r="AE6" s="238"/>
      <c r="AF6" s="238"/>
      <c r="AG6" s="238"/>
      <c r="AS6" s="240"/>
      <c r="AX6" s="108" t="s">
        <v>187</v>
      </c>
      <c r="AY6" s="281"/>
      <c r="AZ6" s="282"/>
      <c r="BA6" s="283"/>
      <c r="BB6" s="9" t="s">
        <v>219</v>
      </c>
      <c r="BC6" s="245"/>
      <c r="BD6" s="245"/>
      <c r="BE6" s="245"/>
      <c r="BJ6" s="236"/>
      <c r="BK6" s="108" t="s">
        <v>185</v>
      </c>
      <c r="BL6" s="238"/>
      <c r="BM6" s="238"/>
      <c r="BN6" s="238"/>
      <c r="BZ6" s="240"/>
      <c r="CI6" s="108" t="s">
        <v>187</v>
      </c>
      <c r="CJ6" s="238"/>
      <c r="CK6" s="238"/>
      <c r="CL6" s="238"/>
      <c r="CM6" s="9" t="s">
        <v>219</v>
      </c>
      <c r="CN6" s="245"/>
      <c r="CO6" s="245"/>
      <c r="CP6" s="245"/>
      <c r="CU6" s="236"/>
      <c r="CV6" s="108" t="s">
        <v>185</v>
      </c>
      <c r="CW6" s="238"/>
      <c r="CX6" s="238"/>
      <c r="CY6" s="238"/>
      <c r="DK6" s="240"/>
      <c r="DX6" s="108" t="s">
        <v>187</v>
      </c>
      <c r="DY6" s="238"/>
      <c r="DZ6" s="238"/>
      <c r="EA6" s="238"/>
      <c r="EB6" s="9" t="s">
        <v>219</v>
      </c>
      <c r="EC6" s="245"/>
      <c r="ED6" s="245"/>
      <c r="EE6" s="245"/>
    </row>
    <row r="7" spans="1:141" x14ac:dyDescent="0.15">
      <c r="A7" s="11" t="str">
        <f>"PI"&amp;": "&amp;PI_Name</f>
        <v xml:space="preserve">PI: </v>
      </c>
      <c r="B7" s="237"/>
      <c r="C7" s="1"/>
      <c r="D7" s="1"/>
      <c r="E7" s="1"/>
      <c r="F7" s="1"/>
      <c r="G7" s="1"/>
      <c r="H7" s="237"/>
      <c r="I7" s="153" t="s">
        <v>211</v>
      </c>
      <c r="J7" s="245"/>
      <c r="K7" s="245"/>
      <c r="L7" s="245"/>
      <c r="T7" s="241"/>
      <c r="U7" s="109" t="s">
        <v>151</v>
      </c>
      <c r="V7" s="110"/>
      <c r="W7" s="110"/>
      <c r="X7" s="110"/>
      <c r="Y7" s="153" t="s">
        <v>225</v>
      </c>
      <c r="Z7" s="253" t="str">
        <f ca="1">IF(AND(Z6="Final",AB29&gt;500),TEXT(AB29,"$#,##0.00")&amp;" Please Refund to RSF",TEXT(AB29,"$#,##0.00"))</f>
        <v>$0.00</v>
      </c>
      <c r="AA7" s="253"/>
      <c r="AB7" s="254"/>
      <c r="AC7" s="237"/>
      <c r="AD7" s="153" t="s">
        <v>211</v>
      </c>
      <c r="AE7" s="238"/>
      <c r="AF7" s="238"/>
      <c r="AG7" s="238"/>
      <c r="AS7" s="241"/>
      <c r="AT7" s="109" t="str">
        <f>$U7</f>
        <v>Period 1</v>
      </c>
      <c r="AU7" s="109"/>
      <c r="AV7" s="109"/>
      <c r="AW7" s="111"/>
      <c r="AX7" s="175" t="s">
        <v>152</v>
      </c>
      <c r="AY7" s="110"/>
      <c r="AZ7" s="110"/>
      <c r="BA7" s="110"/>
      <c r="BB7" s="153" t="s">
        <v>225</v>
      </c>
      <c r="BC7" s="253" t="str">
        <f ca="1">IF(AND(BC6="Final",BI29&gt;500),TEXT(BI29,"$#,##0.00")&amp;" Please Refund to RSF",TEXT(BI29,"$#,##0.00"))</f>
        <v>$0.00</v>
      </c>
      <c r="BD7" s="253"/>
      <c r="BE7" s="254"/>
      <c r="BJ7" s="237"/>
      <c r="BK7" s="153" t="s">
        <v>211</v>
      </c>
      <c r="BL7" s="245"/>
      <c r="BM7" s="245"/>
      <c r="BN7" s="245"/>
      <c r="BZ7" s="241"/>
      <c r="CA7" s="109" t="str">
        <f t="shared" ref="CA7:CA9" si="0">$U7</f>
        <v>Period 1</v>
      </c>
      <c r="CB7" s="109"/>
      <c r="CC7" s="109"/>
      <c r="CD7" s="111"/>
      <c r="CE7" s="109" t="str">
        <f t="shared" ref="CE7:CE9" si="1">$AX7</f>
        <v>Period 2</v>
      </c>
      <c r="CF7" s="110"/>
      <c r="CG7" s="110"/>
      <c r="CH7" s="111"/>
      <c r="CI7" s="109" t="s">
        <v>153</v>
      </c>
      <c r="CJ7" s="110"/>
      <c r="CK7" s="110"/>
      <c r="CL7" s="110"/>
      <c r="CM7" s="153" t="s">
        <v>225</v>
      </c>
      <c r="CN7" s="253" t="str">
        <f ca="1">IF(AND(CN6="Final",CT29&gt;500),TEXT(CT29,"$#,##0.00")&amp;" Please Refund to RSF",TEXT(CT29,"$#,##0.00"))</f>
        <v>$0.00</v>
      </c>
      <c r="CO7" s="253"/>
      <c r="CP7" s="254"/>
      <c r="CU7" s="237"/>
      <c r="CV7" s="153" t="s">
        <v>211</v>
      </c>
      <c r="CW7" s="245"/>
      <c r="CX7" s="245"/>
      <c r="CY7" s="245"/>
      <c r="DK7" s="241"/>
      <c r="DL7" s="109" t="str">
        <f t="shared" ref="DL7:DL9" si="2">$U7</f>
        <v>Period 1</v>
      </c>
      <c r="DM7" s="109"/>
      <c r="DN7" s="109"/>
      <c r="DO7" s="111"/>
      <c r="DP7" s="109" t="str">
        <f t="shared" ref="DP7:DP9" si="3">$AX7</f>
        <v>Period 2</v>
      </c>
      <c r="DQ7" s="110"/>
      <c r="DR7" s="110"/>
      <c r="DS7" s="111"/>
      <c r="DT7" s="109" t="str">
        <f t="shared" ref="DT7:DT9" si="4">$CI7</f>
        <v>Period 3</v>
      </c>
      <c r="DU7" s="110"/>
      <c r="DV7" s="110"/>
      <c r="DW7" s="111"/>
      <c r="DX7" s="109" t="s">
        <v>179</v>
      </c>
      <c r="DY7" s="110"/>
      <c r="DZ7" s="110"/>
      <c r="EA7" s="110"/>
      <c r="EB7" s="153" t="s">
        <v>225</v>
      </c>
      <c r="EC7" s="253" t="str">
        <f ca="1">IF(AND(EC6="Final",EI29&gt;500),TEXT(EI29,"$#,##0.00")&amp;" Please Refund to RSF",TEXT(EI29,"$#,##0.00"))</f>
        <v>$0.00</v>
      </c>
      <c r="ED7" s="253"/>
      <c r="EE7" s="254"/>
    </row>
    <row r="8" spans="1:141" ht="12.75" customHeight="1" x14ac:dyDescent="0.15">
      <c r="A8" s="15" t="str">
        <f>"Grant Amount: "&amp;TEXT(grant_amount,"$0,000")</f>
        <v>Grant Amount: $0,000</v>
      </c>
      <c r="B8" s="15"/>
      <c r="C8" s="1"/>
      <c r="F8" s="1"/>
      <c r="G8" s="1"/>
      <c r="I8" s="112"/>
      <c r="J8" s="113"/>
      <c r="K8" s="113"/>
      <c r="L8" s="113"/>
      <c r="N8" s="114"/>
      <c r="O8" s="113"/>
      <c r="P8" s="113"/>
      <c r="Q8" s="113"/>
      <c r="U8" s="115" t="str">
        <f>TEXT(start_period_1, "mmm dd, yyyy")&amp;" - "&amp;TEXT(end_period_1, "mmm dd, yyyy")</f>
        <v xml:space="preserve"> - </v>
      </c>
      <c r="V8" s="116"/>
      <c r="W8" s="116"/>
      <c r="X8" s="116"/>
      <c r="AD8" s="112"/>
      <c r="AE8" s="113"/>
      <c r="AF8" s="113"/>
      <c r="AG8" s="113"/>
      <c r="AI8" s="114"/>
      <c r="AJ8" s="113"/>
      <c r="AK8" s="113"/>
      <c r="AL8" s="113"/>
      <c r="AM8" s="114"/>
      <c r="AN8" s="113"/>
      <c r="AO8" s="113"/>
      <c r="AP8" s="113"/>
      <c r="AT8" s="115" t="str">
        <f t="shared" ref="AT8:AT9" si="5">$U8</f>
        <v xml:space="preserve"> - </v>
      </c>
      <c r="AU8" s="115"/>
      <c r="AV8" s="115"/>
      <c r="AW8" s="117"/>
      <c r="AX8" s="115" t="str">
        <f>TEXT(start_period_2, "mmm dd, yyyy")&amp;" - "&amp;TEXT(end_period_2, "mmm dd, yyyy")</f>
        <v xml:space="preserve"> - </v>
      </c>
      <c r="AY8" s="116"/>
      <c r="AZ8" s="116"/>
      <c r="BA8" s="116"/>
      <c r="BK8" s="112"/>
      <c r="BL8" s="113"/>
      <c r="BM8" s="113"/>
      <c r="BN8" s="113"/>
      <c r="BP8" s="114"/>
      <c r="BQ8" s="113"/>
      <c r="BR8" s="113"/>
      <c r="BS8" s="113"/>
      <c r="BT8" s="114"/>
      <c r="BU8" s="113"/>
      <c r="BV8" s="113"/>
      <c r="BW8" s="113"/>
      <c r="CA8" s="115" t="str">
        <f t="shared" si="0"/>
        <v xml:space="preserve"> - </v>
      </c>
      <c r="CB8" s="115"/>
      <c r="CC8" s="115"/>
      <c r="CD8" s="117"/>
      <c r="CE8" s="115" t="str">
        <f t="shared" si="1"/>
        <v xml:space="preserve"> - </v>
      </c>
      <c r="CF8" s="116"/>
      <c r="CG8" s="116"/>
      <c r="CH8" s="117"/>
      <c r="CI8" s="115" t="str">
        <f>TEXT(start_period_3, "mmm dd, yyyy")&amp;" - "&amp;TEXT(end_period_3, "mmm dd, yyyy")</f>
        <v xml:space="preserve"> - </v>
      </c>
      <c r="CJ8" s="116"/>
      <c r="CK8" s="116"/>
      <c r="CL8" s="116"/>
      <c r="CV8" s="112"/>
      <c r="CW8" s="113"/>
      <c r="CX8" s="113"/>
      <c r="CY8" s="113"/>
      <c r="DA8" s="114"/>
      <c r="DB8" s="113"/>
      <c r="DC8" s="113"/>
      <c r="DD8" s="113"/>
      <c r="DE8" s="114"/>
      <c r="DF8" s="113"/>
      <c r="DG8" s="113"/>
      <c r="DH8" s="113"/>
      <c r="DL8" s="115" t="str">
        <f t="shared" si="2"/>
        <v xml:space="preserve"> - </v>
      </c>
      <c r="DM8" s="115"/>
      <c r="DN8" s="115"/>
      <c r="DO8" s="117"/>
      <c r="DP8" s="115" t="str">
        <f t="shared" si="3"/>
        <v xml:space="preserve"> - </v>
      </c>
      <c r="DQ8" s="116"/>
      <c r="DR8" s="116"/>
      <c r="DS8" s="117"/>
      <c r="DT8" s="115" t="str">
        <f t="shared" si="4"/>
        <v xml:space="preserve"> - </v>
      </c>
      <c r="DU8" s="116"/>
      <c r="DV8" s="116"/>
      <c r="DW8" s="117"/>
      <c r="DX8" s="115" t="str">
        <f>TEXT(start_period_4, "mmm dd, yyyy")&amp;" - "&amp;TEXT(end_period_4, "mmm dd, yyyy")</f>
        <v xml:space="preserve"> - </v>
      </c>
      <c r="DY8" s="116"/>
      <c r="DZ8" s="116"/>
      <c r="EA8" s="116"/>
    </row>
    <row r="9" spans="1:141" ht="13.5" thickBot="1" x14ac:dyDescent="0.2">
      <c r="A9" s="118" t="str">
        <f>"Fluxx Grant: "&amp;ref_number</f>
        <v xml:space="preserve">Fluxx Grant: </v>
      </c>
      <c r="B9" s="118"/>
      <c r="C9" s="119" t="s">
        <v>77</v>
      </c>
      <c r="D9" s="119" t="s">
        <v>164</v>
      </c>
      <c r="E9" s="119" t="s">
        <v>165</v>
      </c>
      <c r="F9" s="118"/>
      <c r="G9" s="118"/>
      <c r="H9" s="120"/>
      <c r="I9" s="123" t="s">
        <v>217</v>
      </c>
      <c r="J9" s="123"/>
      <c r="K9" s="123"/>
      <c r="L9" s="122"/>
      <c r="M9" s="120"/>
      <c r="N9" s="123" t="s">
        <v>218</v>
      </c>
      <c r="O9" s="123"/>
      <c r="P9" s="123"/>
      <c r="Q9" s="123"/>
      <c r="R9" s="120"/>
      <c r="S9" s="120"/>
      <c r="T9" s="120"/>
      <c r="U9" s="121" t="s">
        <v>155</v>
      </c>
      <c r="V9" s="123"/>
      <c r="W9" s="123"/>
      <c r="X9" s="122"/>
      <c r="Y9" s="121" t="s">
        <v>158</v>
      </c>
      <c r="Z9" s="143"/>
      <c r="AA9" s="143"/>
      <c r="AB9" s="143"/>
      <c r="AC9" s="120"/>
      <c r="AD9" s="123" t="s">
        <v>217</v>
      </c>
      <c r="AE9" s="123"/>
      <c r="AF9" s="123"/>
      <c r="AG9" s="122"/>
      <c r="AH9" s="120"/>
      <c r="AI9" s="123" t="s">
        <v>218</v>
      </c>
      <c r="AJ9" s="123"/>
      <c r="AK9" s="123"/>
      <c r="AL9" s="122"/>
      <c r="AM9" s="123" t="s">
        <v>228</v>
      </c>
      <c r="AN9" s="123"/>
      <c r="AO9" s="123"/>
      <c r="AP9" s="123"/>
      <c r="AQ9" s="120"/>
      <c r="AR9" s="120"/>
      <c r="AS9" s="120"/>
      <c r="AT9" s="121" t="str">
        <f t="shared" si="5"/>
        <v>Actual</v>
      </c>
      <c r="AU9" s="121"/>
      <c r="AV9" s="121"/>
      <c r="AW9" s="122"/>
      <c r="AX9" s="121" t="s">
        <v>155</v>
      </c>
      <c r="AY9" s="123"/>
      <c r="AZ9" s="123"/>
      <c r="BA9" s="122"/>
      <c r="BB9" s="121" t="str">
        <f>"Total Actuals as of "&amp;TEXT(end_period_2, "mmm dd, yyyy")</f>
        <v xml:space="preserve">Total Actuals as of </v>
      </c>
      <c r="BC9" s="143"/>
      <c r="BD9" s="143"/>
      <c r="BE9" s="148"/>
      <c r="BF9" s="121" t="s">
        <v>158</v>
      </c>
      <c r="BG9" s="143"/>
      <c r="BH9" s="143"/>
      <c r="BI9" s="143"/>
      <c r="BJ9" s="120"/>
      <c r="BK9" s="123" t="s">
        <v>217</v>
      </c>
      <c r="BL9" s="123"/>
      <c r="BM9" s="123"/>
      <c r="BN9" s="122"/>
      <c r="BO9" s="120"/>
      <c r="BP9" s="123" t="s">
        <v>218</v>
      </c>
      <c r="BQ9" s="123"/>
      <c r="BR9" s="123"/>
      <c r="BS9" s="122"/>
      <c r="BT9" s="123" t="s">
        <v>228</v>
      </c>
      <c r="BU9" s="123"/>
      <c r="BV9" s="123"/>
      <c r="BW9" s="123"/>
      <c r="BX9" s="120"/>
      <c r="BY9" s="120"/>
      <c r="BZ9" s="120"/>
      <c r="CA9" s="121" t="str">
        <f t="shared" si="0"/>
        <v>Actual</v>
      </c>
      <c r="CB9" s="121"/>
      <c r="CC9" s="121"/>
      <c r="CD9" s="122"/>
      <c r="CE9" s="121" t="str">
        <f t="shared" si="1"/>
        <v>Actual</v>
      </c>
      <c r="CF9" s="123"/>
      <c r="CG9" s="123"/>
      <c r="CH9" s="122"/>
      <c r="CI9" s="121" t="s">
        <v>155</v>
      </c>
      <c r="CJ9" s="123"/>
      <c r="CK9" s="123"/>
      <c r="CL9" s="122"/>
      <c r="CM9" s="121" t="str">
        <f>"Total Actuals as of "&amp;TEXT(end_period_3, "mmm dd, yyyy")</f>
        <v xml:space="preserve">Total Actuals as of </v>
      </c>
      <c r="CN9" s="143"/>
      <c r="CO9" s="143"/>
      <c r="CP9" s="148"/>
      <c r="CQ9" s="121" t="s">
        <v>158</v>
      </c>
      <c r="CR9" s="143"/>
      <c r="CS9" s="143"/>
      <c r="CT9" s="143"/>
      <c r="CU9" s="120"/>
      <c r="CV9" s="123" t="s">
        <v>217</v>
      </c>
      <c r="CW9" s="123"/>
      <c r="CX9" s="123"/>
      <c r="CY9" s="122"/>
      <c r="CZ9" s="120"/>
      <c r="DA9" s="123" t="s">
        <v>218</v>
      </c>
      <c r="DB9" s="123"/>
      <c r="DC9" s="123"/>
      <c r="DD9" s="122"/>
      <c r="DE9" s="123" t="s">
        <v>228</v>
      </c>
      <c r="DF9" s="123"/>
      <c r="DG9" s="123"/>
      <c r="DH9" s="123"/>
      <c r="DI9" s="120"/>
      <c r="DJ9" s="120"/>
      <c r="DK9" s="120"/>
      <c r="DL9" s="121" t="str">
        <f t="shared" si="2"/>
        <v>Actual</v>
      </c>
      <c r="DM9" s="121"/>
      <c r="DN9" s="121"/>
      <c r="DO9" s="122"/>
      <c r="DP9" s="121" t="str">
        <f t="shared" si="3"/>
        <v>Actual</v>
      </c>
      <c r="DQ9" s="123"/>
      <c r="DR9" s="123"/>
      <c r="DS9" s="122"/>
      <c r="DT9" s="121" t="str">
        <f t="shared" si="4"/>
        <v>Actual</v>
      </c>
      <c r="DU9" s="123"/>
      <c r="DV9" s="123"/>
      <c r="DW9" s="122"/>
      <c r="DX9" s="121" t="s">
        <v>155</v>
      </c>
      <c r="DY9" s="123"/>
      <c r="DZ9" s="123"/>
      <c r="EA9" s="122"/>
      <c r="EB9" s="121" t="str">
        <f>"Total Actuals as of "&amp;TEXT(end_period_4, "mmm dd, yyyy")</f>
        <v xml:space="preserve">Total Actuals as of </v>
      </c>
      <c r="EC9" s="143"/>
      <c r="ED9" s="143"/>
      <c r="EE9" s="148"/>
      <c r="EF9" s="121" t="s">
        <v>158</v>
      </c>
      <c r="EG9" s="143"/>
      <c r="EH9" s="143"/>
      <c r="EI9" s="143"/>
      <c r="EJ9" s="120"/>
      <c r="EK9" s="120"/>
    </row>
    <row r="10" spans="1:141" ht="24" x14ac:dyDescent="0.15">
      <c r="A10" s="125" t="s">
        <v>69</v>
      </c>
      <c r="B10" s="126"/>
      <c r="C10" s="126" t="str">
        <f>PROPER(grantee_org)</f>
        <v/>
      </c>
      <c r="D10" s="126" t="str">
        <f>PROPER(subcontractor1)</f>
        <v/>
      </c>
      <c r="E10" s="126" t="str">
        <f>PROPER(subcontractor2)</f>
        <v/>
      </c>
      <c r="F10" s="126"/>
      <c r="G10" s="126" t="s">
        <v>60</v>
      </c>
      <c r="H10" s="19"/>
      <c r="I10" s="126" t="str">
        <f>PROPER(grantee_org)</f>
        <v/>
      </c>
      <c r="J10" s="126" t="str">
        <f>PROPER(subcontractor1)</f>
        <v/>
      </c>
      <c r="K10" s="126" t="str">
        <f>PROPER(subcontractor2)</f>
        <v/>
      </c>
      <c r="L10" s="127" t="s">
        <v>60</v>
      </c>
      <c r="M10" s="19"/>
      <c r="N10" s="126" t="str">
        <f>PROPER(grantee_org)</f>
        <v/>
      </c>
      <c r="O10" s="126" t="str">
        <f>PROPER(subcontractor1)</f>
        <v/>
      </c>
      <c r="P10" s="126" t="str">
        <f>PROPER(subcontractor2)</f>
        <v/>
      </c>
      <c r="Q10" s="126" t="s">
        <v>60</v>
      </c>
      <c r="R10" s="19"/>
      <c r="S10" s="19"/>
      <c r="T10" s="19"/>
      <c r="U10" s="126" t="str">
        <f>PROPER(grantee_org)</f>
        <v/>
      </c>
      <c r="V10" s="126" t="str">
        <f>PROPER(subcontractor1)</f>
        <v/>
      </c>
      <c r="W10" s="126" t="str">
        <f>PROPER(subcontractor2)</f>
        <v/>
      </c>
      <c r="X10" s="127" t="s">
        <v>173</v>
      </c>
      <c r="Y10" s="126" t="str">
        <f>PROPER(grantee_org)</f>
        <v/>
      </c>
      <c r="Z10" s="126" t="str">
        <f>PROPER(subcontractor1)</f>
        <v/>
      </c>
      <c r="AA10" s="126" t="str">
        <f>PROPER(subcontractor2)</f>
        <v/>
      </c>
      <c r="AB10" s="126" t="s">
        <v>27</v>
      </c>
      <c r="AC10" s="19"/>
      <c r="AD10" s="126" t="str">
        <f>PROPER(grantee_org)</f>
        <v/>
      </c>
      <c r="AE10" s="126" t="str">
        <f>PROPER(subcontractor1)</f>
        <v/>
      </c>
      <c r="AF10" s="126" t="str">
        <f>PROPER(subcontractor2)</f>
        <v/>
      </c>
      <c r="AG10" s="127" t="s">
        <v>60</v>
      </c>
      <c r="AH10" s="19"/>
      <c r="AI10" s="126" t="str">
        <f>PROPER(grantee_org)</f>
        <v/>
      </c>
      <c r="AJ10" s="126" t="str">
        <f>PROPER(subcontractor1)</f>
        <v/>
      </c>
      <c r="AK10" s="126" t="str">
        <f>PROPER(subcontractor2)</f>
        <v/>
      </c>
      <c r="AL10" s="127" t="s">
        <v>60</v>
      </c>
      <c r="AM10" s="126" t="str">
        <f>PROPER(grantee_org)</f>
        <v/>
      </c>
      <c r="AN10" s="126" t="str">
        <f>PROPER(subcontractor1)</f>
        <v/>
      </c>
      <c r="AO10" s="126" t="str">
        <f>PROPER(subcontractor2)</f>
        <v/>
      </c>
      <c r="AP10" s="126" t="s">
        <v>60</v>
      </c>
      <c r="AQ10" s="19"/>
      <c r="AR10" s="19"/>
      <c r="AS10" s="19"/>
      <c r="AT10" s="126" t="str">
        <f>PROPER(grantee_org)</f>
        <v/>
      </c>
      <c r="AU10" s="126" t="str">
        <f>PROPER(subcontractor1)</f>
        <v/>
      </c>
      <c r="AV10" s="126" t="str">
        <f>PROPER(subcontractor2)</f>
        <v/>
      </c>
      <c r="AW10" s="127" t="s">
        <v>173</v>
      </c>
      <c r="AX10" s="126" t="str">
        <f>PROPER(grantee_org)</f>
        <v/>
      </c>
      <c r="AY10" s="126" t="str">
        <f>PROPER(subcontractor1)</f>
        <v/>
      </c>
      <c r="AZ10" s="126" t="str">
        <f>PROPER(subcontractor2)</f>
        <v/>
      </c>
      <c r="BA10" s="127" t="s">
        <v>176</v>
      </c>
      <c r="BB10" s="126" t="str">
        <f>PROPER(grantee_org)</f>
        <v/>
      </c>
      <c r="BC10" s="126" t="str">
        <f>PROPER(subcontractor1)</f>
        <v/>
      </c>
      <c r="BD10" s="126" t="str">
        <f>PROPER(subcontractor2)</f>
        <v/>
      </c>
      <c r="BE10" s="127" t="s">
        <v>27</v>
      </c>
      <c r="BF10" s="126" t="str">
        <f>PROPER(grantee_org)</f>
        <v/>
      </c>
      <c r="BG10" s="126" t="str">
        <f>PROPER(subcontractor1)</f>
        <v/>
      </c>
      <c r="BH10" s="126" t="str">
        <f>PROPER(subcontractor2)</f>
        <v/>
      </c>
      <c r="BI10" s="126" t="s">
        <v>27</v>
      </c>
      <c r="BJ10" s="19"/>
      <c r="BK10" s="126" t="str">
        <f>PROPER(grantee_org)</f>
        <v/>
      </c>
      <c r="BL10" s="126" t="str">
        <f>PROPER(subcontractor1)</f>
        <v/>
      </c>
      <c r="BM10" s="126" t="str">
        <f>PROPER(subcontractor2)</f>
        <v/>
      </c>
      <c r="BN10" s="127" t="s">
        <v>60</v>
      </c>
      <c r="BO10" s="19"/>
      <c r="BP10" s="126" t="str">
        <f>PROPER(grantee_org)</f>
        <v/>
      </c>
      <c r="BQ10" s="126" t="str">
        <f>PROPER(subcontractor1)</f>
        <v/>
      </c>
      <c r="BR10" s="126" t="str">
        <f>PROPER(subcontractor2)</f>
        <v/>
      </c>
      <c r="BS10" s="127" t="s">
        <v>60</v>
      </c>
      <c r="BT10" s="126" t="str">
        <f>PROPER(grantee_org)</f>
        <v/>
      </c>
      <c r="BU10" s="126" t="str">
        <f>PROPER(subcontractor1)</f>
        <v/>
      </c>
      <c r="BV10" s="126" t="str">
        <f>PROPER(subcontractor2)</f>
        <v/>
      </c>
      <c r="BW10" s="126" t="s">
        <v>60</v>
      </c>
      <c r="BX10" s="19"/>
      <c r="BY10" s="19"/>
      <c r="BZ10" s="19"/>
      <c r="CA10" s="126" t="str">
        <f>PROPER(grantee_org)</f>
        <v/>
      </c>
      <c r="CB10" s="126" t="str">
        <f>PROPER(subcontractor1)</f>
        <v/>
      </c>
      <c r="CC10" s="126" t="str">
        <f>PROPER(subcontractor2)</f>
        <v/>
      </c>
      <c r="CD10" s="127" t="s">
        <v>173</v>
      </c>
      <c r="CE10" s="126" t="str">
        <f>PROPER(grantee_org)</f>
        <v/>
      </c>
      <c r="CF10" s="126" t="str">
        <f>PROPER(subcontractor1)</f>
        <v/>
      </c>
      <c r="CG10" s="126" t="str">
        <f>PROPER(subcontractor2)</f>
        <v/>
      </c>
      <c r="CH10" s="127" t="s">
        <v>176</v>
      </c>
      <c r="CI10" s="126" t="str">
        <f>PROPER(grantee_org)</f>
        <v/>
      </c>
      <c r="CJ10" s="126" t="str">
        <f>PROPER(subcontractor1)</f>
        <v/>
      </c>
      <c r="CK10" s="126" t="str">
        <f>PROPER(subcontractor2)</f>
        <v/>
      </c>
      <c r="CL10" s="127" t="s">
        <v>178</v>
      </c>
      <c r="CM10" s="126" t="str">
        <f>PROPER(grantee_org)</f>
        <v/>
      </c>
      <c r="CN10" s="126" t="str">
        <f>PROPER(subcontractor1)</f>
        <v/>
      </c>
      <c r="CO10" s="126" t="str">
        <f>PROPER(subcontractor2)</f>
        <v/>
      </c>
      <c r="CP10" s="127" t="s">
        <v>27</v>
      </c>
      <c r="CQ10" s="126" t="str">
        <f>PROPER(grantee_org)</f>
        <v/>
      </c>
      <c r="CR10" s="126" t="str">
        <f>PROPER(subcontractor1)</f>
        <v/>
      </c>
      <c r="CS10" s="126" t="str">
        <f>PROPER(subcontractor2)</f>
        <v/>
      </c>
      <c r="CT10" s="126" t="s">
        <v>27</v>
      </c>
      <c r="CU10" s="19"/>
      <c r="CV10" s="126" t="str">
        <f>PROPER(grantee_org)</f>
        <v/>
      </c>
      <c r="CW10" s="126" t="str">
        <f>PROPER(subcontractor1)</f>
        <v/>
      </c>
      <c r="CX10" s="126" t="str">
        <f>PROPER(subcontractor2)</f>
        <v/>
      </c>
      <c r="CY10" s="127" t="s">
        <v>60</v>
      </c>
      <c r="CZ10" s="19"/>
      <c r="DA10" s="126" t="str">
        <f>PROPER(grantee_org)</f>
        <v/>
      </c>
      <c r="DB10" s="126" t="str">
        <f>PROPER(subcontractor1)</f>
        <v/>
      </c>
      <c r="DC10" s="126" t="str">
        <f>PROPER(subcontractor2)</f>
        <v/>
      </c>
      <c r="DD10" s="127" t="s">
        <v>60</v>
      </c>
      <c r="DE10" s="126" t="str">
        <f>PROPER(grantee_org)</f>
        <v/>
      </c>
      <c r="DF10" s="126" t="str">
        <f>PROPER(subcontractor1)</f>
        <v/>
      </c>
      <c r="DG10" s="126" t="str">
        <f>PROPER(subcontractor2)</f>
        <v/>
      </c>
      <c r="DH10" s="126" t="s">
        <v>60</v>
      </c>
      <c r="DI10" s="19"/>
      <c r="DJ10" s="19"/>
      <c r="DK10" s="19"/>
      <c r="DL10" s="126" t="str">
        <f>PROPER(grantee_org)</f>
        <v/>
      </c>
      <c r="DM10" s="126" t="str">
        <f>PROPER(subcontractor1)</f>
        <v/>
      </c>
      <c r="DN10" s="126" t="str">
        <f>PROPER(subcontractor2)</f>
        <v/>
      </c>
      <c r="DO10" s="127" t="s">
        <v>173</v>
      </c>
      <c r="DP10" s="126" t="str">
        <f>PROPER(grantee_org)</f>
        <v/>
      </c>
      <c r="DQ10" s="126" t="str">
        <f>PROPER(subcontractor1)</f>
        <v/>
      </c>
      <c r="DR10" s="126" t="str">
        <f>PROPER(subcontractor2)</f>
        <v/>
      </c>
      <c r="DS10" s="127" t="s">
        <v>176</v>
      </c>
      <c r="DT10" s="126" t="str">
        <f>PROPER(grantee_org)</f>
        <v/>
      </c>
      <c r="DU10" s="126" t="str">
        <f>PROPER(subcontractor1)</f>
        <v/>
      </c>
      <c r="DV10" s="126" t="str">
        <f>PROPER(subcontractor2)</f>
        <v/>
      </c>
      <c r="DW10" s="127" t="s">
        <v>178</v>
      </c>
      <c r="DX10" s="126" t="str">
        <f>PROPER(grantee_org)</f>
        <v/>
      </c>
      <c r="DY10" s="126" t="str">
        <f>PROPER(subcontractor1)</f>
        <v/>
      </c>
      <c r="DZ10" s="126" t="str">
        <f>PROPER(subcontractor2)</f>
        <v/>
      </c>
      <c r="EA10" s="127" t="s">
        <v>181</v>
      </c>
      <c r="EB10" s="126" t="str">
        <f>PROPER(grantee_org)</f>
        <v/>
      </c>
      <c r="EC10" s="126" t="str">
        <f>PROPER(subcontractor1)</f>
        <v/>
      </c>
      <c r="ED10" s="126" t="str">
        <f>PROPER(subcontractor2)</f>
        <v/>
      </c>
      <c r="EE10" s="127" t="s">
        <v>27</v>
      </c>
      <c r="EF10" s="126" t="str">
        <f>PROPER(grantee_org)</f>
        <v/>
      </c>
      <c r="EG10" s="126" t="str">
        <f>PROPER(subcontractor1)</f>
        <v/>
      </c>
      <c r="EH10" s="126" t="str">
        <f>PROPER(subcontractor2)</f>
        <v/>
      </c>
      <c r="EI10" s="126" t="s">
        <v>27</v>
      </c>
      <c r="EJ10" s="19"/>
      <c r="EK10" s="19"/>
    </row>
    <row r="11" spans="1:141" ht="15" x14ac:dyDescent="0.2">
      <c r="A11" s="9" t="s">
        <v>70</v>
      </c>
      <c r="C11" s="131">
        <f ca="1">org_pi</f>
        <v>0</v>
      </c>
      <c r="D11" s="131" cm="1">
        <f t="array" aca="1" ref="D11" ca="1">sub1_pi</f>
        <v>0</v>
      </c>
      <c r="E11" s="131">
        <f ca="1">sub2_pi</f>
        <v>0</v>
      </c>
      <c r="F11" s="10"/>
      <c r="G11" s="131">
        <f ca="1">SUM(C11:F11)</f>
        <v>0</v>
      </c>
      <c r="I11" s="144"/>
      <c r="J11" s="145"/>
      <c r="K11" s="145"/>
      <c r="L11" s="136">
        <f>SUM(I11:K11)</f>
        <v>0</v>
      </c>
      <c r="N11" s="139">
        <f t="shared" ref="N11:P15" ca="1" si="6">C11+I11</f>
        <v>0</v>
      </c>
      <c r="O11" s="131">
        <f t="shared" ca="1" si="6"/>
        <v>0</v>
      </c>
      <c r="P11" s="131">
        <f t="shared" ca="1" si="6"/>
        <v>0</v>
      </c>
      <c r="Q11" s="131">
        <f ca="1">SUM(N11:P11)</f>
        <v>0</v>
      </c>
      <c r="U11" s="98"/>
      <c r="V11" s="98"/>
      <c r="W11" s="98"/>
      <c r="X11" s="136">
        <f>SUM(U11:W11)</f>
        <v>0</v>
      </c>
      <c r="Y11" s="139">
        <f ca="1">N11-U11</f>
        <v>0</v>
      </c>
      <c r="Z11" s="131">
        <f t="shared" ref="Y11:AA15" ca="1" si="7">O11-V11</f>
        <v>0</v>
      </c>
      <c r="AA11" s="131">
        <f t="shared" ca="1" si="7"/>
        <v>0</v>
      </c>
      <c r="AB11" s="131">
        <f ca="1">SUM(Y11:AA11)</f>
        <v>0</v>
      </c>
      <c r="AD11" s="144"/>
      <c r="AE11" s="145"/>
      <c r="AF11" s="145"/>
      <c r="AG11" s="136">
        <f>SUM(AD11:AF11)</f>
        <v>0</v>
      </c>
      <c r="AI11" s="139">
        <f t="shared" ref="AI11:AK15" ca="1" si="8">N11+AD11</f>
        <v>0</v>
      </c>
      <c r="AJ11" s="131">
        <f t="shared" ca="1" si="8"/>
        <v>0</v>
      </c>
      <c r="AK11" s="131">
        <f t="shared" ca="1" si="8"/>
        <v>0</v>
      </c>
      <c r="AL11" s="142">
        <f ca="1">SUM(AI11:AK11)</f>
        <v>0</v>
      </c>
      <c r="AM11" s="139">
        <f t="shared" ref="AM11:AO15" ca="1" si="9">AI11-U11</f>
        <v>0</v>
      </c>
      <c r="AN11" s="131">
        <f t="shared" ca="1" si="9"/>
        <v>0</v>
      </c>
      <c r="AO11" s="131">
        <f t="shared" ca="1" si="9"/>
        <v>0</v>
      </c>
      <c r="AP11" s="131">
        <f ca="1">SUM(AM11:AO11)</f>
        <v>0</v>
      </c>
      <c r="AT11" s="131">
        <f>$U11</f>
        <v>0</v>
      </c>
      <c r="AU11" s="131">
        <f>$V11</f>
        <v>0</v>
      </c>
      <c r="AV11" s="131">
        <f>$W11</f>
        <v>0</v>
      </c>
      <c r="AW11" s="142">
        <f>$X11</f>
        <v>0</v>
      </c>
      <c r="AX11" s="98"/>
      <c r="AY11" s="98"/>
      <c r="AZ11" s="98"/>
      <c r="BA11" s="136">
        <f>SUM(AX11:AZ11)</f>
        <v>0</v>
      </c>
      <c r="BB11" s="139">
        <f>SUMIFS($AT11:$BA11,$AT$10:$BA$10,BB$10)</f>
        <v>0</v>
      </c>
      <c r="BC11" s="131">
        <f t="shared" ref="BC11:BD15" si="10">SUMIFS($AT11:$BA11,$AT$10:$BA$10,BC$10)</f>
        <v>0</v>
      </c>
      <c r="BD11" s="131">
        <f t="shared" si="10"/>
        <v>0</v>
      </c>
      <c r="BE11" s="142">
        <f>SUM(BB11:BD11)</f>
        <v>0</v>
      </c>
      <c r="BF11" s="139">
        <f ca="1">AI11-BB11</f>
        <v>0</v>
      </c>
      <c r="BG11" s="131">
        <f ca="1">AJ11-BC11</f>
        <v>0</v>
      </c>
      <c r="BH11" s="131">
        <f t="shared" ref="BF11:BH15" ca="1" si="11">AK11-BD11</f>
        <v>0</v>
      </c>
      <c r="BI11" s="131">
        <f ca="1">SUM(BF11:BH11)</f>
        <v>0</v>
      </c>
      <c r="BK11" s="144"/>
      <c r="BL11" s="145"/>
      <c r="BM11" s="145"/>
      <c r="BN11" s="136">
        <f>SUM(BK11:BM11)</f>
        <v>0</v>
      </c>
      <c r="BP11" s="139">
        <f t="shared" ref="BP11:BR15" ca="1" si="12">AI11+BK11</f>
        <v>0</v>
      </c>
      <c r="BQ11" s="131">
        <f t="shared" ca="1" si="12"/>
        <v>0</v>
      </c>
      <c r="BR11" s="131">
        <f t="shared" ca="1" si="12"/>
        <v>0</v>
      </c>
      <c r="BS11" s="142">
        <f ca="1">SUM(BP11:BR11)</f>
        <v>0</v>
      </c>
      <c r="BT11" s="139">
        <f ca="1">BP11-BB11</f>
        <v>0</v>
      </c>
      <c r="BU11" s="131">
        <f t="shared" ref="BU11:BU15" ca="1" si="13">BQ11-BC11</f>
        <v>0</v>
      </c>
      <c r="BV11" s="131">
        <f t="shared" ref="BV11:BV15" ca="1" si="14">BR11-BD11</f>
        <v>0</v>
      </c>
      <c r="BW11" s="131">
        <f ca="1">SUM(BT11:BV11)</f>
        <v>0</v>
      </c>
      <c r="CA11" s="131">
        <f>$U11</f>
        <v>0</v>
      </c>
      <c r="CB11" s="131">
        <f>$V11</f>
        <v>0</v>
      </c>
      <c r="CC11" s="131">
        <f>$W11</f>
        <v>0</v>
      </c>
      <c r="CD11" s="142">
        <f>$X11</f>
        <v>0</v>
      </c>
      <c r="CE11" s="131">
        <f>$AX11</f>
        <v>0</v>
      </c>
      <c r="CF11" s="131">
        <f>$AY11</f>
        <v>0</v>
      </c>
      <c r="CG11" s="131">
        <f>$AZ11</f>
        <v>0</v>
      </c>
      <c r="CH11" s="142">
        <f>$BA11</f>
        <v>0</v>
      </c>
      <c r="CI11" s="98"/>
      <c r="CJ11" s="98"/>
      <c r="CK11" s="98"/>
      <c r="CL11" s="136">
        <f>SUM(CI11:CK11)</f>
        <v>0</v>
      </c>
      <c r="CM11" s="139">
        <f>SUMIFS($CA11:$CL11,$CA$10:$CL$10,CM$10)</f>
        <v>0</v>
      </c>
      <c r="CN11" s="131">
        <f>SUMIFS($CA11:$CL11,$CA$10:$CL$10,CN$10)</f>
        <v>0</v>
      </c>
      <c r="CO11" s="131">
        <f>SUMIFS($CA11:$CL11,$CA$10:$CL$10,CO$10)</f>
        <v>0</v>
      </c>
      <c r="CP11" s="142">
        <f>SUM(CM11:CO11)</f>
        <v>0</v>
      </c>
      <c r="CQ11" s="139">
        <f ca="1">BP11-CM11</f>
        <v>0</v>
      </c>
      <c r="CR11" s="131">
        <f t="shared" ref="CR11:CR15" ca="1" si="15">BQ11-CN11</f>
        <v>0</v>
      </c>
      <c r="CS11" s="131">
        <f t="shared" ref="CS11:CS15" ca="1" si="16">BR11-CO11</f>
        <v>0</v>
      </c>
      <c r="CT11" s="131">
        <f ca="1">SUM(CQ11:CS11)</f>
        <v>0</v>
      </c>
      <c r="CV11" s="144"/>
      <c r="CW11" s="145"/>
      <c r="CX11" s="145"/>
      <c r="CY11" s="136">
        <f>SUM(CV11:CX11)</f>
        <v>0</v>
      </c>
      <c r="DA11" s="139">
        <f t="shared" ref="DA11:DC15" ca="1" si="17">BP11+CV11</f>
        <v>0</v>
      </c>
      <c r="DB11" s="131">
        <f t="shared" ca="1" si="17"/>
        <v>0</v>
      </c>
      <c r="DC11" s="131">
        <f t="shared" ca="1" si="17"/>
        <v>0</v>
      </c>
      <c r="DD11" s="142">
        <f ca="1">SUM(DA11:DC11)</f>
        <v>0</v>
      </c>
      <c r="DE11" s="139">
        <f t="shared" ref="DE11:DG15" ca="1" si="18">DA11-CM11</f>
        <v>0</v>
      </c>
      <c r="DF11" s="131">
        <f t="shared" ca="1" si="18"/>
        <v>0</v>
      </c>
      <c r="DG11" s="131">
        <f t="shared" ca="1" si="18"/>
        <v>0</v>
      </c>
      <c r="DH11" s="131">
        <f ca="1">SUM(DE11:DG11)</f>
        <v>0</v>
      </c>
      <c r="DL11" s="131">
        <f>$U11</f>
        <v>0</v>
      </c>
      <c r="DM11" s="131">
        <f>$V11</f>
        <v>0</v>
      </c>
      <c r="DN11" s="131">
        <f>$W11</f>
        <v>0</v>
      </c>
      <c r="DO11" s="142">
        <f>$X11</f>
        <v>0</v>
      </c>
      <c r="DP11" s="131">
        <f>$AX11</f>
        <v>0</v>
      </c>
      <c r="DQ11" s="131">
        <f>$AY11</f>
        <v>0</v>
      </c>
      <c r="DR11" s="131">
        <f>$AZ11</f>
        <v>0</v>
      </c>
      <c r="DS11" s="142">
        <f>$BA11</f>
        <v>0</v>
      </c>
      <c r="DT11" s="131">
        <f>$CI11</f>
        <v>0</v>
      </c>
      <c r="DU11" s="131">
        <f>$CJ11</f>
        <v>0</v>
      </c>
      <c r="DV11" s="131">
        <f>$CK11</f>
        <v>0</v>
      </c>
      <c r="DW11" s="142">
        <f>$CL11</f>
        <v>0</v>
      </c>
      <c r="DX11" s="98"/>
      <c r="DY11" s="98"/>
      <c r="DZ11" s="98"/>
      <c r="EA11" s="136">
        <f>SUM(DX11:DZ11)</f>
        <v>0</v>
      </c>
      <c r="EB11" s="139">
        <f>SUMIFS($DL11:$EA11,$DL$10:$EA$10,EB$10)</f>
        <v>0</v>
      </c>
      <c r="EC11" s="131">
        <f t="shared" ref="EC11:ED15" si="19">SUMIFS($DL11:$EA11,$DL$10:$EA$10,EC$10)</f>
        <v>0</v>
      </c>
      <c r="ED11" s="131">
        <f t="shared" si="19"/>
        <v>0</v>
      </c>
      <c r="EE11" s="142">
        <f>SUM(EB11:ED11)</f>
        <v>0</v>
      </c>
      <c r="EF11" s="139">
        <f ca="1">DA11-EB11</f>
        <v>0</v>
      </c>
      <c r="EG11" s="131">
        <f t="shared" ref="EG11:EG15" ca="1" si="20">DB11-EC11</f>
        <v>0</v>
      </c>
      <c r="EH11" s="131">
        <f t="shared" ref="EH11:EH15" ca="1" si="21">DC11-ED11</f>
        <v>0</v>
      </c>
      <c r="EI11" s="131">
        <f ca="1">SUM(EF11:EH11)</f>
        <v>0</v>
      </c>
    </row>
    <row r="12" spans="1:141" ht="15" x14ac:dyDescent="0.2">
      <c r="A12" s="9" t="s">
        <v>161</v>
      </c>
      <c r="C12" s="132">
        <f ca="1">org_cop1</f>
        <v>0</v>
      </c>
      <c r="D12" s="132">
        <f ca="1">sub1_cop1</f>
        <v>0</v>
      </c>
      <c r="E12" s="132">
        <f ca="1">sub2_cop1</f>
        <v>0</v>
      </c>
      <c r="F12" s="7"/>
      <c r="G12" s="132">
        <f ca="1">SUM(C12:F12)</f>
        <v>0</v>
      </c>
      <c r="I12" s="144"/>
      <c r="J12" s="145"/>
      <c r="K12" s="145"/>
      <c r="L12" s="137">
        <f t="shared" ref="L12:L15" si="22">SUM(I12:K12)</f>
        <v>0</v>
      </c>
      <c r="N12" s="135">
        <f t="shared" ca="1" si="6"/>
        <v>0</v>
      </c>
      <c r="O12" s="132">
        <f t="shared" ca="1" si="6"/>
        <v>0</v>
      </c>
      <c r="P12" s="132">
        <f t="shared" ca="1" si="6"/>
        <v>0</v>
      </c>
      <c r="Q12" s="132">
        <f t="shared" ref="Q12:Q15" ca="1" si="23">SUM(N12:P12)</f>
        <v>0</v>
      </c>
      <c r="U12" s="98"/>
      <c r="V12" s="98"/>
      <c r="W12" s="98"/>
      <c r="X12" s="137">
        <f>SUM(U12:W12)</f>
        <v>0</v>
      </c>
      <c r="Y12" s="135">
        <f t="shared" ca="1" si="7"/>
        <v>0</v>
      </c>
      <c r="Z12" s="132">
        <f t="shared" ca="1" si="7"/>
        <v>0</v>
      </c>
      <c r="AA12" s="132">
        <f t="shared" ca="1" si="7"/>
        <v>0</v>
      </c>
      <c r="AB12" s="132">
        <f ca="1">SUM(Y12:AA12)</f>
        <v>0</v>
      </c>
      <c r="AD12" s="144"/>
      <c r="AE12" s="145"/>
      <c r="AF12" s="145"/>
      <c r="AG12" s="137">
        <f t="shared" ref="AG12:AG15" si="24">SUM(AD12:AF12)</f>
        <v>0</v>
      </c>
      <c r="AI12" s="135">
        <f t="shared" ca="1" si="8"/>
        <v>0</v>
      </c>
      <c r="AJ12" s="132">
        <f t="shared" ca="1" si="8"/>
        <v>0</v>
      </c>
      <c r="AK12" s="132">
        <f t="shared" ca="1" si="8"/>
        <v>0</v>
      </c>
      <c r="AL12" s="138">
        <f t="shared" ref="AL12:AL15" ca="1" si="25">SUM(AI12:AK12)</f>
        <v>0</v>
      </c>
      <c r="AM12" s="135">
        <f t="shared" ca="1" si="9"/>
        <v>0</v>
      </c>
      <c r="AN12" s="132">
        <f t="shared" ca="1" si="9"/>
        <v>0</v>
      </c>
      <c r="AO12" s="132">
        <f t="shared" ca="1" si="9"/>
        <v>0</v>
      </c>
      <c r="AP12" s="132">
        <f t="shared" ref="AP12:AP15" ca="1" si="26">SUM(AM12:AO12)</f>
        <v>0</v>
      </c>
      <c r="AT12" s="132">
        <f t="shared" ref="AT12:AT15" si="27">$U12</f>
        <v>0</v>
      </c>
      <c r="AU12" s="132">
        <f t="shared" ref="AU12:AU15" si="28">$V12</f>
        <v>0</v>
      </c>
      <c r="AV12" s="132">
        <f t="shared" ref="AV12:AV15" si="29">$W12</f>
        <v>0</v>
      </c>
      <c r="AW12" s="138">
        <f t="shared" ref="AW12:AW15" si="30">$X12</f>
        <v>0</v>
      </c>
      <c r="AX12" s="98"/>
      <c r="AY12" s="98"/>
      <c r="AZ12" s="98"/>
      <c r="BA12" s="137">
        <f>SUM(AX12:AZ12)</f>
        <v>0</v>
      </c>
      <c r="BB12" s="135">
        <f t="shared" ref="BB12:BB15" si="31">SUMIFS($AT12:$BA12,$AT$10:$BA$10,BB$10)</f>
        <v>0</v>
      </c>
      <c r="BC12" s="132">
        <f t="shared" si="10"/>
        <v>0</v>
      </c>
      <c r="BD12" s="132">
        <f t="shared" si="10"/>
        <v>0</v>
      </c>
      <c r="BE12" s="138">
        <f>SUM(BB12:BD12)</f>
        <v>0</v>
      </c>
      <c r="BF12" s="135">
        <f t="shared" ca="1" si="11"/>
        <v>0</v>
      </c>
      <c r="BG12" s="132">
        <f t="shared" ca="1" si="11"/>
        <v>0</v>
      </c>
      <c r="BH12" s="132">
        <f t="shared" ca="1" si="11"/>
        <v>0</v>
      </c>
      <c r="BI12" s="132">
        <f ca="1">SUM(BF12:BH12)</f>
        <v>0</v>
      </c>
      <c r="BK12" s="144"/>
      <c r="BL12" s="145"/>
      <c r="BM12" s="145"/>
      <c r="BN12" s="137">
        <f t="shared" ref="BN12:BN15" si="32">SUM(BK12:BM12)</f>
        <v>0</v>
      </c>
      <c r="BP12" s="135">
        <f t="shared" ca="1" si="12"/>
        <v>0</v>
      </c>
      <c r="BQ12" s="132">
        <f t="shared" ca="1" si="12"/>
        <v>0</v>
      </c>
      <c r="BR12" s="132">
        <f t="shared" ca="1" si="12"/>
        <v>0</v>
      </c>
      <c r="BS12" s="138">
        <f t="shared" ref="BS12:BS15" ca="1" si="33">SUM(BP12:BR12)</f>
        <v>0</v>
      </c>
      <c r="BT12" s="135">
        <f t="shared" ref="BT12:BT15" ca="1" si="34">BP12-BB12</f>
        <v>0</v>
      </c>
      <c r="BU12" s="132">
        <f t="shared" ca="1" si="13"/>
        <v>0</v>
      </c>
      <c r="BV12" s="132">
        <f t="shared" ca="1" si="14"/>
        <v>0</v>
      </c>
      <c r="BW12" s="132">
        <f t="shared" ref="BW12:BW15" ca="1" si="35">SUM(BT12:BV12)</f>
        <v>0</v>
      </c>
      <c r="CA12" s="132">
        <f t="shared" ref="CA12:CA15" si="36">$U12</f>
        <v>0</v>
      </c>
      <c r="CB12" s="132">
        <f t="shared" ref="CB12:CB15" si="37">$V12</f>
        <v>0</v>
      </c>
      <c r="CC12" s="132">
        <f t="shared" ref="CC12:CC15" si="38">$W12</f>
        <v>0</v>
      </c>
      <c r="CD12" s="138">
        <f t="shared" ref="CD12:CD15" si="39">$X12</f>
        <v>0</v>
      </c>
      <c r="CE12" s="132">
        <f t="shared" ref="CE12:CE15" si="40">$AX12</f>
        <v>0</v>
      </c>
      <c r="CF12" s="132">
        <f t="shared" ref="CF12:CF15" si="41">$AY12</f>
        <v>0</v>
      </c>
      <c r="CG12" s="132">
        <f t="shared" ref="CG12:CG15" si="42">$AZ12</f>
        <v>0</v>
      </c>
      <c r="CH12" s="138">
        <f t="shared" ref="CH12:CH15" si="43">$BA12</f>
        <v>0</v>
      </c>
      <c r="CI12" s="98"/>
      <c r="CJ12" s="98"/>
      <c r="CK12" s="98"/>
      <c r="CL12" s="137">
        <f>SUM(CI12:CK12)</f>
        <v>0</v>
      </c>
      <c r="CM12" s="135">
        <f t="shared" ref="CM12:CM15" si="44">SUMIFS($CA12:$CL12,$CA$10:$CL$10,CM$10)</f>
        <v>0</v>
      </c>
      <c r="CN12" s="132">
        <f t="shared" ref="CN12:CO15" si="45">SUMIFS($CA12:$CL12,$CA$10:$CL$10,CN$10)</f>
        <v>0</v>
      </c>
      <c r="CO12" s="132">
        <f t="shared" si="45"/>
        <v>0</v>
      </c>
      <c r="CP12" s="138">
        <f>SUM(CM12:CO12)</f>
        <v>0</v>
      </c>
      <c r="CQ12" s="135">
        <f t="shared" ref="CQ12:CQ15" ca="1" si="46">BP12-CM12</f>
        <v>0</v>
      </c>
      <c r="CR12" s="132">
        <f t="shared" ca="1" si="15"/>
        <v>0</v>
      </c>
      <c r="CS12" s="132">
        <f t="shared" ca="1" si="16"/>
        <v>0</v>
      </c>
      <c r="CT12" s="132">
        <f ca="1">SUM(CQ12:CS12)</f>
        <v>0</v>
      </c>
      <c r="CV12" s="144"/>
      <c r="CW12" s="145"/>
      <c r="CX12" s="145"/>
      <c r="CY12" s="137">
        <f t="shared" ref="CY12:CY15" si="47">SUM(CV12:CX12)</f>
        <v>0</v>
      </c>
      <c r="DA12" s="135">
        <f t="shared" ca="1" si="17"/>
        <v>0</v>
      </c>
      <c r="DB12" s="132">
        <f t="shared" ca="1" si="17"/>
        <v>0</v>
      </c>
      <c r="DC12" s="132">
        <f t="shared" ca="1" si="17"/>
        <v>0</v>
      </c>
      <c r="DD12" s="138">
        <f t="shared" ref="DD12:DD15" ca="1" si="48">SUM(DA12:DC12)</f>
        <v>0</v>
      </c>
      <c r="DE12" s="135">
        <f t="shared" ca="1" si="18"/>
        <v>0</v>
      </c>
      <c r="DF12" s="132">
        <f t="shared" ca="1" si="18"/>
        <v>0</v>
      </c>
      <c r="DG12" s="132">
        <f t="shared" ca="1" si="18"/>
        <v>0</v>
      </c>
      <c r="DH12" s="132">
        <f t="shared" ref="DH12:DH15" ca="1" si="49">SUM(DE12:DG12)</f>
        <v>0</v>
      </c>
      <c r="DL12" s="132">
        <f t="shared" ref="DL12:DL15" si="50">$U12</f>
        <v>0</v>
      </c>
      <c r="DM12" s="132">
        <f t="shared" ref="DM12:DM15" si="51">$V12</f>
        <v>0</v>
      </c>
      <c r="DN12" s="132">
        <f t="shared" ref="DN12:DN15" si="52">$W12</f>
        <v>0</v>
      </c>
      <c r="DO12" s="138">
        <f t="shared" ref="DO12:DO15" si="53">$X12</f>
        <v>0</v>
      </c>
      <c r="DP12" s="132">
        <f t="shared" ref="DP12:DP15" si="54">$AX12</f>
        <v>0</v>
      </c>
      <c r="DQ12" s="132">
        <f t="shared" ref="DQ12:DQ15" si="55">$AY12</f>
        <v>0</v>
      </c>
      <c r="DR12" s="132">
        <f t="shared" ref="DR12:DR15" si="56">$AZ12</f>
        <v>0</v>
      </c>
      <c r="DS12" s="138">
        <f t="shared" ref="DS12:DS15" si="57">$BA12</f>
        <v>0</v>
      </c>
      <c r="DT12" s="132">
        <f t="shared" ref="DT12:DT15" si="58">$CI12</f>
        <v>0</v>
      </c>
      <c r="DU12" s="132">
        <f t="shared" ref="DU12:DU15" si="59">$CJ12</f>
        <v>0</v>
      </c>
      <c r="DV12" s="132">
        <f>$CK12</f>
        <v>0</v>
      </c>
      <c r="DW12" s="138">
        <f>$CL12</f>
        <v>0</v>
      </c>
      <c r="DX12" s="98"/>
      <c r="DY12" s="98"/>
      <c r="DZ12" s="98"/>
      <c r="EA12" s="137">
        <f>SUM(DX12:DZ12)</f>
        <v>0</v>
      </c>
      <c r="EB12" s="135">
        <f t="shared" ref="EB12:EB15" si="60">SUMIFS($DL12:$EA12,$DL$10:$EA$10,EB$10)</f>
        <v>0</v>
      </c>
      <c r="EC12" s="132">
        <f t="shared" si="19"/>
        <v>0</v>
      </c>
      <c r="ED12" s="132">
        <f t="shared" si="19"/>
        <v>0</v>
      </c>
      <c r="EE12" s="138">
        <f>SUM(EB12:ED12)</f>
        <v>0</v>
      </c>
      <c r="EF12" s="135">
        <f t="shared" ref="EF12:EF15" ca="1" si="61">DA12-EB12</f>
        <v>0</v>
      </c>
      <c r="EG12" s="132">
        <f t="shared" ca="1" si="20"/>
        <v>0</v>
      </c>
      <c r="EH12" s="132">
        <f t="shared" ca="1" si="21"/>
        <v>0</v>
      </c>
      <c r="EI12" s="132">
        <f ca="1">SUM(EF12:EH12)</f>
        <v>0</v>
      </c>
    </row>
    <row r="13" spans="1:141" ht="15" x14ac:dyDescent="0.2">
      <c r="A13" s="9" t="s">
        <v>162</v>
      </c>
      <c r="C13" s="132">
        <f ca="1">org_cop2</f>
        <v>0</v>
      </c>
      <c r="D13" s="132">
        <f ca="1">sub1_cop2</f>
        <v>0</v>
      </c>
      <c r="E13" s="132">
        <f ca="1">sub2_cop2</f>
        <v>0</v>
      </c>
      <c r="F13" s="7"/>
      <c r="G13" s="132">
        <f t="shared" ref="G13:G15" ca="1" si="62">SUM(C13:F13)</f>
        <v>0</v>
      </c>
      <c r="I13" s="144"/>
      <c r="J13" s="145"/>
      <c r="K13" s="145"/>
      <c r="L13" s="137">
        <f t="shared" si="22"/>
        <v>0</v>
      </c>
      <c r="N13" s="135">
        <f t="shared" ca="1" si="6"/>
        <v>0</v>
      </c>
      <c r="O13" s="132">
        <f t="shared" ca="1" si="6"/>
        <v>0</v>
      </c>
      <c r="P13" s="132">
        <f t="shared" ca="1" si="6"/>
        <v>0</v>
      </c>
      <c r="Q13" s="132">
        <f t="shared" ca="1" si="23"/>
        <v>0</v>
      </c>
      <c r="U13" s="98"/>
      <c r="V13" s="98"/>
      <c r="W13" s="98"/>
      <c r="X13" s="137">
        <f>SUM(U13:W13)</f>
        <v>0</v>
      </c>
      <c r="Y13" s="135">
        <f t="shared" ca="1" si="7"/>
        <v>0</v>
      </c>
      <c r="Z13" s="132">
        <f t="shared" ca="1" si="7"/>
        <v>0</v>
      </c>
      <c r="AA13" s="132">
        <f t="shared" ca="1" si="7"/>
        <v>0</v>
      </c>
      <c r="AB13" s="132">
        <f t="shared" ref="AB13:AB15" ca="1" si="63">SUM(Y13:AA13)</f>
        <v>0</v>
      </c>
      <c r="AD13" s="144"/>
      <c r="AE13" s="145"/>
      <c r="AF13" s="145"/>
      <c r="AG13" s="137">
        <f t="shared" si="24"/>
        <v>0</v>
      </c>
      <c r="AI13" s="135">
        <f t="shared" ca="1" si="8"/>
        <v>0</v>
      </c>
      <c r="AJ13" s="132">
        <f t="shared" ca="1" si="8"/>
        <v>0</v>
      </c>
      <c r="AK13" s="132">
        <f t="shared" ca="1" si="8"/>
        <v>0</v>
      </c>
      <c r="AL13" s="138">
        <f t="shared" ca="1" si="25"/>
        <v>0</v>
      </c>
      <c r="AM13" s="135">
        <f t="shared" ca="1" si="9"/>
        <v>0</v>
      </c>
      <c r="AN13" s="132">
        <f t="shared" ca="1" si="9"/>
        <v>0</v>
      </c>
      <c r="AO13" s="132">
        <f t="shared" ca="1" si="9"/>
        <v>0</v>
      </c>
      <c r="AP13" s="132">
        <f t="shared" ca="1" si="26"/>
        <v>0</v>
      </c>
      <c r="AT13" s="132">
        <f t="shared" si="27"/>
        <v>0</v>
      </c>
      <c r="AU13" s="132">
        <f t="shared" si="28"/>
        <v>0</v>
      </c>
      <c r="AV13" s="132">
        <f t="shared" si="29"/>
        <v>0</v>
      </c>
      <c r="AW13" s="138">
        <f t="shared" si="30"/>
        <v>0</v>
      </c>
      <c r="AX13" s="98"/>
      <c r="AY13" s="98"/>
      <c r="AZ13" s="98"/>
      <c r="BA13" s="137">
        <f t="shared" ref="BA13:BA15" si="64">SUM(AX13:AZ13)</f>
        <v>0</v>
      </c>
      <c r="BB13" s="135">
        <f t="shared" si="31"/>
        <v>0</v>
      </c>
      <c r="BC13" s="132">
        <f t="shared" si="10"/>
        <v>0</v>
      </c>
      <c r="BD13" s="132">
        <f t="shared" si="10"/>
        <v>0</v>
      </c>
      <c r="BE13" s="138">
        <f t="shared" ref="BE13:BE15" si="65">SUM(BB13:BD13)</f>
        <v>0</v>
      </c>
      <c r="BF13" s="135">
        <f t="shared" ca="1" si="11"/>
        <v>0</v>
      </c>
      <c r="BG13" s="132">
        <f t="shared" ca="1" si="11"/>
        <v>0</v>
      </c>
      <c r="BH13" s="132">
        <f t="shared" ca="1" si="11"/>
        <v>0</v>
      </c>
      <c r="BI13" s="132">
        <f t="shared" ref="BI13:BI15" ca="1" si="66">SUM(BF13:BH13)</f>
        <v>0</v>
      </c>
      <c r="BK13" s="144"/>
      <c r="BL13" s="145"/>
      <c r="BM13" s="145"/>
      <c r="BN13" s="137">
        <f t="shared" si="32"/>
        <v>0</v>
      </c>
      <c r="BP13" s="135">
        <f t="shared" ca="1" si="12"/>
        <v>0</v>
      </c>
      <c r="BQ13" s="132">
        <f t="shared" ca="1" si="12"/>
        <v>0</v>
      </c>
      <c r="BR13" s="132">
        <f t="shared" ca="1" si="12"/>
        <v>0</v>
      </c>
      <c r="BS13" s="138">
        <f t="shared" ca="1" si="33"/>
        <v>0</v>
      </c>
      <c r="BT13" s="135">
        <f t="shared" ca="1" si="34"/>
        <v>0</v>
      </c>
      <c r="BU13" s="132">
        <f t="shared" ca="1" si="13"/>
        <v>0</v>
      </c>
      <c r="BV13" s="132">
        <f t="shared" ca="1" si="14"/>
        <v>0</v>
      </c>
      <c r="BW13" s="132">
        <f t="shared" ca="1" si="35"/>
        <v>0</v>
      </c>
      <c r="CA13" s="132">
        <f t="shared" si="36"/>
        <v>0</v>
      </c>
      <c r="CB13" s="132">
        <f t="shared" si="37"/>
        <v>0</v>
      </c>
      <c r="CC13" s="132">
        <f t="shared" si="38"/>
        <v>0</v>
      </c>
      <c r="CD13" s="138">
        <f t="shared" si="39"/>
        <v>0</v>
      </c>
      <c r="CE13" s="132">
        <f t="shared" si="40"/>
        <v>0</v>
      </c>
      <c r="CF13" s="132">
        <f t="shared" si="41"/>
        <v>0</v>
      </c>
      <c r="CG13" s="132">
        <f t="shared" si="42"/>
        <v>0</v>
      </c>
      <c r="CH13" s="138">
        <f t="shared" si="43"/>
        <v>0</v>
      </c>
      <c r="CI13" s="98"/>
      <c r="CJ13" s="98"/>
      <c r="CK13" s="98"/>
      <c r="CL13" s="137">
        <f t="shared" ref="CL13:CL15" si="67">SUM(CI13:CK13)</f>
        <v>0</v>
      </c>
      <c r="CM13" s="135">
        <f t="shared" si="44"/>
        <v>0</v>
      </c>
      <c r="CN13" s="132">
        <f t="shared" si="45"/>
        <v>0</v>
      </c>
      <c r="CO13" s="132">
        <f t="shared" si="45"/>
        <v>0</v>
      </c>
      <c r="CP13" s="138">
        <f t="shared" ref="CP13:CP15" si="68">SUM(CM13:CO13)</f>
        <v>0</v>
      </c>
      <c r="CQ13" s="135">
        <f t="shared" ca="1" si="46"/>
        <v>0</v>
      </c>
      <c r="CR13" s="132">
        <f t="shared" ca="1" si="15"/>
        <v>0</v>
      </c>
      <c r="CS13" s="132">
        <f t="shared" ca="1" si="16"/>
        <v>0</v>
      </c>
      <c r="CT13" s="132">
        <f t="shared" ref="CT13:CT15" ca="1" si="69">SUM(CQ13:CS13)</f>
        <v>0</v>
      </c>
      <c r="CV13" s="144"/>
      <c r="CW13" s="145"/>
      <c r="CX13" s="145"/>
      <c r="CY13" s="137">
        <f t="shared" si="47"/>
        <v>0</v>
      </c>
      <c r="DA13" s="135">
        <f t="shared" ca="1" si="17"/>
        <v>0</v>
      </c>
      <c r="DB13" s="132">
        <f t="shared" ca="1" si="17"/>
        <v>0</v>
      </c>
      <c r="DC13" s="132">
        <f t="shared" ca="1" si="17"/>
        <v>0</v>
      </c>
      <c r="DD13" s="138">
        <f t="shared" ca="1" si="48"/>
        <v>0</v>
      </c>
      <c r="DE13" s="135">
        <f t="shared" ca="1" si="18"/>
        <v>0</v>
      </c>
      <c r="DF13" s="132">
        <f t="shared" ca="1" si="18"/>
        <v>0</v>
      </c>
      <c r="DG13" s="132">
        <f t="shared" ca="1" si="18"/>
        <v>0</v>
      </c>
      <c r="DH13" s="132">
        <f t="shared" ca="1" si="49"/>
        <v>0</v>
      </c>
      <c r="DL13" s="132">
        <f t="shared" si="50"/>
        <v>0</v>
      </c>
      <c r="DM13" s="132">
        <f t="shared" si="51"/>
        <v>0</v>
      </c>
      <c r="DN13" s="132">
        <f t="shared" si="52"/>
        <v>0</v>
      </c>
      <c r="DO13" s="138">
        <f t="shared" si="53"/>
        <v>0</v>
      </c>
      <c r="DP13" s="132">
        <f t="shared" si="54"/>
        <v>0</v>
      </c>
      <c r="DQ13" s="132">
        <f t="shared" si="55"/>
        <v>0</v>
      </c>
      <c r="DR13" s="132">
        <f t="shared" si="56"/>
        <v>0</v>
      </c>
      <c r="DS13" s="138">
        <f t="shared" si="57"/>
        <v>0</v>
      </c>
      <c r="DT13" s="132">
        <f t="shared" si="58"/>
        <v>0</v>
      </c>
      <c r="DU13" s="132">
        <f t="shared" si="59"/>
        <v>0</v>
      </c>
      <c r="DV13" s="132">
        <f>$CK13</f>
        <v>0</v>
      </c>
      <c r="DW13" s="138">
        <f>$CL13</f>
        <v>0</v>
      </c>
      <c r="DX13" s="98"/>
      <c r="DY13" s="98"/>
      <c r="DZ13" s="98"/>
      <c r="EA13" s="137">
        <f t="shared" ref="EA13:EA15" si="70">SUM(DX13:DZ13)</f>
        <v>0</v>
      </c>
      <c r="EB13" s="135">
        <f t="shared" si="60"/>
        <v>0</v>
      </c>
      <c r="EC13" s="132">
        <f t="shared" si="19"/>
        <v>0</v>
      </c>
      <c r="ED13" s="132">
        <f t="shared" si="19"/>
        <v>0</v>
      </c>
      <c r="EE13" s="138">
        <f t="shared" ref="EE13:EE15" si="71">SUM(EB13:ED13)</f>
        <v>0</v>
      </c>
      <c r="EF13" s="135">
        <f t="shared" ca="1" si="61"/>
        <v>0</v>
      </c>
      <c r="EG13" s="132">
        <f t="shared" ca="1" si="20"/>
        <v>0</v>
      </c>
      <c r="EH13" s="132">
        <f t="shared" ca="1" si="21"/>
        <v>0</v>
      </c>
      <c r="EI13" s="132">
        <f t="shared" ref="EI13:EI15" ca="1" si="72">SUM(EF13:EH13)</f>
        <v>0</v>
      </c>
    </row>
    <row r="14" spans="1:141" ht="15" x14ac:dyDescent="0.2">
      <c r="A14" s="9" t="s">
        <v>71</v>
      </c>
      <c r="C14" s="132">
        <f ca="1">org_nonstu</f>
        <v>0</v>
      </c>
      <c r="D14" s="132">
        <f ca="1">sub1_nonstu</f>
        <v>0</v>
      </c>
      <c r="E14" s="132">
        <f ca="1">sub2_nonstu</f>
        <v>0</v>
      </c>
      <c r="F14" s="7"/>
      <c r="G14" s="132">
        <f t="shared" ca="1" si="62"/>
        <v>0</v>
      </c>
      <c r="I14" s="144"/>
      <c r="J14" s="145"/>
      <c r="K14" s="145"/>
      <c r="L14" s="137">
        <f t="shared" si="22"/>
        <v>0</v>
      </c>
      <c r="N14" s="135">
        <f t="shared" ca="1" si="6"/>
        <v>0</v>
      </c>
      <c r="O14" s="132">
        <f t="shared" ca="1" si="6"/>
        <v>0</v>
      </c>
      <c r="P14" s="132">
        <f t="shared" ca="1" si="6"/>
        <v>0</v>
      </c>
      <c r="Q14" s="132">
        <f t="shared" ca="1" si="23"/>
        <v>0</v>
      </c>
      <c r="U14" s="98"/>
      <c r="V14" s="98"/>
      <c r="W14" s="98"/>
      <c r="X14" s="137">
        <f t="shared" ref="X14:X15" si="73">SUM(U14:W14)</f>
        <v>0</v>
      </c>
      <c r="Y14" s="135">
        <f t="shared" ca="1" si="7"/>
        <v>0</v>
      </c>
      <c r="Z14" s="132">
        <f t="shared" ca="1" si="7"/>
        <v>0</v>
      </c>
      <c r="AA14" s="132">
        <f t="shared" ca="1" si="7"/>
        <v>0</v>
      </c>
      <c r="AB14" s="132">
        <f t="shared" ca="1" si="63"/>
        <v>0</v>
      </c>
      <c r="AD14" s="144"/>
      <c r="AE14" s="145"/>
      <c r="AF14" s="145"/>
      <c r="AG14" s="137">
        <f t="shared" si="24"/>
        <v>0</v>
      </c>
      <c r="AI14" s="135">
        <f t="shared" ca="1" si="8"/>
        <v>0</v>
      </c>
      <c r="AJ14" s="132">
        <f t="shared" ca="1" si="8"/>
        <v>0</v>
      </c>
      <c r="AK14" s="132">
        <f t="shared" ca="1" si="8"/>
        <v>0</v>
      </c>
      <c r="AL14" s="138">
        <f t="shared" ca="1" si="25"/>
        <v>0</v>
      </c>
      <c r="AM14" s="135">
        <f t="shared" ca="1" si="9"/>
        <v>0</v>
      </c>
      <c r="AN14" s="132">
        <f t="shared" ca="1" si="9"/>
        <v>0</v>
      </c>
      <c r="AO14" s="132">
        <f t="shared" ca="1" si="9"/>
        <v>0</v>
      </c>
      <c r="AP14" s="132">
        <f t="shared" ca="1" si="26"/>
        <v>0</v>
      </c>
      <c r="AT14" s="132">
        <f t="shared" si="27"/>
        <v>0</v>
      </c>
      <c r="AU14" s="132">
        <f t="shared" si="28"/>
        <v>0</v>
      </c>
      <c r="AV14" s="132">
        <f t="shared" si="29"/>
        <v>0</v>
      </c>
      <c r="AW14" s="138">
        <f t="shared" si="30"/>
        <v>0</v>
      </c>
      <c r="AX14" s="98"/>
      <c r="AY14" s="98"/>
      <c r="AZ14" s="98"/>
      <c r="BA14" s="137">
        <f t="shared" si="64"/>
        <v>0</v>
      </c>
      <c r="BB14" s="135">
        <f t="shared" si="31"/>
        <v>0</v>
      </c>
      <c r="BC14" s="132">
        <f t="shared" si="10"/>
        <v>0</v>
      </c>
      <c r="BD14" s="132">
        <f t="shared" si="10"/>
        <v>0</v>
      </c>
      <c r="BE14" s="138">
        <f t="shared" si="65"/>
        <v>0</v>
      </c>
      <c r="BF14" s="135">
        <f t="shared" ca="1" si="11"/>
        <v>0</v>
      </c>
      <c r="BG14" s="132">
        <f t="shared" ca="1" si="11"/>
        <v>0</v>
      </c>
      <c r="BH14" s="132">
        <f t="shared" ca="1" si="11"/>
        <v>0</v>
      </c>
      <c r="BI14" s="132">
        <f t="shared" ca="1" si="66"/>
        <v>0</v>
      </c>
      <c r="BK14" s="144"/>
      <c r="BL14" s="145"/>
      <c r="BM14" s="145"/>
      <c r="BN14" s="137">
        <f t="shared" si="32"/>
        <v>0</v>
      </c>
      <c r="BP14" s="135">
        <f t="shared" ca="1" si="12"/>
        <v>0</v>
      </c>
      <c r="BQ14" s="132">
        <f t="shared" ca="1" si="12"/>
        <v>0</v>
      </c>
      <c r="BR14" s="132">
        <f t="shared" ca="1" si="12"/>
        <v>0</v>
      </c>
      <c r="BS14" s="138">
        <f t="shared" ca="1" si="33"/>
        <v>0</v>
      </c>
      <c r="BT14" s="135">
        <f t="shared" ca="1" si="34"/>
        <v>0</v>
      </c>
      <c r="BU14" s="132">
        <f t="shared" ca="1" si="13"/>
        <v>0</v>
      </c>
      <c r="BV14" s="132">
        <f t="shared" ca="1" si="14"/>
        <v>0</v>
      </c>
      <c r="BW14" s="132">
        <f t="shared" ca="1" si="35"/>
        <v>0</v>
      </c>
      <c r="CA14" s="132">
        <f t="shared" si="36"/>
        <v>0</v>
      </c>
      <c r="CB14" s="132">
        <f t="shared" si="37"/>
        <v>0</v>
      </c>
      <c r="CC14" s="132">
        <f t="shared" si="38"/>
        <v>0</v>
      </c>
      <c r="CD14" s="138">
        <f t="shared" si="39"/>
        <v>0</v>
      </c>
      <c r="CE14" s="132">
        <f t="shared" si="40"/>
        <v>0</v>
      </c>
      <c r="CF14" s="132">
        <f t="shared" si="41"/>
        <v>0</v>
      </c>
      <c r="CG14" s="132">
        <f t="shared" si="42"/>
        <v>0</v>
      </c>
      <c r="CH14" s="138">
        <f t="shared" si="43"/>
        <v>0</v>
      </c>
      <c r="CI14" s="98"/>
      <c r="CJ14" s="98"/>
      <c r="CK14" s="98"/>
      <c r="CL14" s="137">
        <f t="shared" si="67"/>
        <v>0</v>
      </c>
      <c r="CM14" s="135">
        <f t="shared" si="44"/>
        <v>0</v>
      </c>
      <c r="CN14" s="132">
        <f t="shared" si="45"/>
        <v>0</v>
      </c>
      <c r="CO14" s="132">
        <f t="shared" si="45"/>
        <v>0</v>
      </c>
      <c r="CP14" s="138">
        <f t="shared" si="68"/>
        <v>0</v>
      </c>
      <c r="CQ14" s="135">
        <f t="shared" ca="1" si="46"/>
        <v>0</v>
      </c>
      <c r="CR14" s="132">
        <f t="shared" ca="1" si="15"/>
        <v>0</v>
      </c>
      <c r="CS14" s="132">
        <f t="shared" ca="1" si="16"/>
        <v>0</v>
      </c>
      <c r="CT14" s="132">
        <f t="shared" ca="1" si="69"/>
        <v>0</v>
      </c>
      <c r="CV14" s="144"/>
      <c r="CW14" s="145"/>
      <c r="CX14" s="145"/>
      <c r="CY14" s="137">
        <f t="shared" si="47"/>
        <v>0</v>
      </c>
      <c r="DA14" s="135">
        <f t="shared" ca="1" si="17"/>
        <v>0</v>
      </c>
      <c r="DB14" s="132">
        <f t="shared" ca="1" si="17"/>
        <v>0</v>
      </c>
      <c r="DC14" s="132">
        <f t="shared" ca="1" si="17"/>
        <v>0</v>
      </c>
      <c r="DD14" s="138">
        <f t="shared" ca="1" si="48"/>
        <v>0</v>
      </c>
      <c r="DE14" s="135">
        <f t="shared" ca="1" si="18"/>
        <v>0</v>
      </c>
      <c r="DF14" s="132">
        <f t="shared" ca="1" si="18"/>
        <v>0</v>
      </c>
      <c r="DG14" s="132">
        <f t="shared" ca="1" si="18"/>
        <v>0</v>
      </c>
      <c r="DH14" s="132">
        <f t="shared" ca="1" si="49"/>
        <v>0</v>
      </c>
      <c r="DL14" s="132">
        <f t="shared" si="50"/>
        <v>0</v>
      </c>
      <c r="DM14" s="132">
        <f t="shared" si="51"/>
        <v>0</v>
      </c>
      <c r="DN14" s="132">
        <f t="shared" si="52"/>
        <v>0</v>
      </c>
      <c r="DO14" s="138">
        <f t="shared" si="53"/>
        <v>0</v>
      </c>
      <c r="DP14" s="132">
        <f t="shared" si="54"/>
        <v>0</v>
      </c>
      <c r="DQ14" s="132">
        <f t="shared" si="55"/>
        <v>0</v>
      </c>
      <c r="DR14" s="132">
        <f t="shared" si="56"/>
        <v>0</v>
      </c>
      <c r="DS14" s="138">
        <f t="shared" si="57"/>
        <v>0</v>
      </c>
      <c r="DT14" s="132">
        <f t="shared" si="58"/>
        <v>0</v>
      </c>
      <c r="DU14" s="132">
        <f t="shared" si="59"/>
        <v>0</v>
      </c>
      <c r="DV14" s="132">
        <f>$CK14</f>
        <v>0</v>
      </c>
      <c r="DW14" s="138">
        <f>$CL14</f>
        <v>0</v>
      </c>
      <c r="DX14" s="98"/>
      <c r="DY14" s="98"/>
      <c r="DZ14" s="98"/>
      <c r="EA14" s="137">
        <f t="shared" si="70"/>
        <v>0</v>
      </c>
      <c r="EB14" s="135">
        <f t="shared" si="60"/>
        <v>0</v>
      </c>
      <c r="EC14" s="132">
        <f t="shared" si="19"/>
        <v>0</v>
      </c>
      <c r="ED14" s="132">
        <f t="shared" si="19"/>
        <v>0</v>
      </c>
      <c r="EE14" s="138">
        <f t="shared" si="71"/>
        <v>0</v>
      </c>
      <c r="EF14" s="135">
        <f t="shared" ca="1" si="61"/>
        <v>0</v>
      </c>
      <c r="EG14" s="132">
        <f t="shared" ca="1" si="20"/>
        <v>0</v>
      </c>
      <c r="EH14" s="132">
        <f t="shared" ca="1" si="21"/>
        <v>0</v>
      </c>
      <c r="EI14" s="132">
        <f t="shared" ca="1" si="72"/>
        <v>0</v>
      </c>
    </row>
    <row r="15" spans="1:141" ht="15" x14ac:dyDescent="0.2">
      <c r="A15" s="9" t="s">
        <v>72</v>
      </c>
      <c r="C15" s="132">
        <f>org_stu</f>
        <v>0</v>
      </c>
      <c r="D15" s="132">
        <f>sub1_stu</f>
        <v>0</v>
      </c>
      <c r="E15" s="132">
        <f>sub2_stu</f>
        <v>0</v>
      </c>
      <c r="F15" s="7"/>
      <c r="G15" s="132">
        <f t="shared" si="62"/>
        <v>0</v>
      </c>
      <c r="I15" s="144"/>
      <c r="J15" s="145"/>
      <c r="K15" s="145"/>
      <c r="L15" s="137">
        <f t="shared" si="22"/>
        <v>0</v>
      </c>
      <c r="N15" s="135">
        <f t="shared" si="6"/>
        <v>0</v>
      </c>
      <c r="O15" s="132">
        <f t="shared" si="6"/>
        <v>0</v>
      </c>
      <c r="P15" s="132">
        <f t="shared" si="6"/>
        <v>0</v>
      </c>
      <c r="Q15" s="132">
        <f t="shared" si="23"/>
        <v>0</v>
      </c>
      <c r="U15" s="98"/>
      <c r="V15" s="98"/>
      <c r="W15" s="98"/>
      <c r="X15" s="137">
        <f t="shared" si="73"/>
        <v>0</v>
      </c>
      <c r="Y15" s="135">
        <f t="shared" si="7"/>
        <v>0</v>
      </c>
      <c r="Z15" s="132">
        <f t="shared" si="7"/>
        <v>0</v>
      </c>
      <c r="AA15" s="132">
        <f t="shared" si="7"/>
        <v>0</v>
      </c>
      <c r="AB15" s="132">
        <f t="shared" si="63"/>
        <v>0</v>
      </c>
      <c r="AD15" s="144"/>
      <c r="AE15" s="145"/>
      <c r="AF15" s="145"/>
      <c r="AG15" s="137">
        <f t="shared" si="24"/>
        <v>0</v>
      </c>
      <c r="AI15" s="135">
        <f t="shared" si="8"/>
        <v>0</v>
      </c>
      <c r="AJ15" s="132">
        <f t="shared" si="8"/>
        <v>0</v>
      </c>
      <c r="AK15" s="132">
        <f t="shared" si="8"/>
        <v>0</v>
      </c>
      <c r="AL15" s="138">
        <f t="shared" si="25"/>
        <v>0</v>
      </c>
      <c r="AM15" s="135">
        <f t="shared" si="9"/>
        <v>0</v>
      </c>
      <c r="AN15" s="132">
        <f t="shared" si="9"/>
        <v>0</v>
      </c>
      <c r="AO15" s="132">
        <f t="shared" si="9"/>
        <v>0</v>
      </c>
      <c r="AP15" s="132">
        <f t="shared" si="26"/>
        <v>0</v>
      </c>
      <c r="AT15" s="132">
        <f t="shared" si="27"/>
        <v>0</v>
      </c>
      <c r="AU15" s="132">
        <f t="shared" si="28"/>
        <v>0</v>
      </c>
      <c r="AV15" s="132">
        <f t="shared" si="29"/>
        <v>0</v>
      </c>
      <c r="AW15" s="138">
        <f t="shared" si="30"/>
        <v>0</v>
      </c>
      <c r="AX15" s="98"/>
      <c r="AY15" s="98"/>
      <c r="AZ15" s="98"/>
      <c r="BA15" s="137">
        <f t="shared" si="64"/>
        <v>0</v>
      </c>
      <c r="BB15" s="135">
        <f t="shared" si="31"/>
        <v>0</v>
      </c>
      <c r="BC15" s="132">
        <f t="shared" si="10"/>
        <v>0</v>
      </c>
      <c r="BD15" s="132">
        <f t="shared" si="10"/>
        <v>0</v>
      </c>
      <c r="BE15" s="138">
        <f t="shared" si="65"/>
        <v>0</v>
      </c>
      <c r="BF15" s="135">
        <f t="shared" si="11"/>
        <v>0</v>
      </c>
      <c r="BG15" s="132">
        <f t="shared" si="11"/>
        <v>0</v>
      </c>
      <c r="BH15" s="132">
        <f t="shared" si="11"/>
        <v>0</v>
      </c>
      <c r="BI15" s="132">
        <f t="shared" si="66"/>
        <v>0</v>
      </c>
      <c r="BK15" s="144"/>
      <c r="BL15" s="145"/>
      <c r="BM15" s="145"/>
      <c r="BN15" s="137">
        <f t="shared" si="32"/>
        <v>0</v>
      </c>
      <c r="BP15" s="135">
        <f t="shared" si="12"/>
        <v>0</v>
      </c>
      <c r="BQ15" s="132">
        <f t="shared" si="12"/>
        <v>0</v>
      </c>
      <c r="BR15" s="132">
        <f t="shared" si="12"/>
        <v>0</v>
      </c>
      <c r="BS15" s="138">
        <f t="shared" si="33"/>
        <v>0</v>
      </c>
      <c r="BT15" s="135">
        <f t="shared" si="34"/>
        <v>0</v>
      </c>
      <c r="BU15" s="132">
        <f t="shared" si="13"/>
        <v>0</v>
      </c>
      <c r="BV15" s="132">
        <f t="shared" si="14"/>
        <v>0</v>
      </c>
      <c r="BW15" s="132">
        <f t="shared" si="35"/>
        <v>0</v>
      </c>
      <c r="CA15" s="132">
        <f t="shared" si="36"/>
        <v>0</v>
      </c>
      <c r="CB15" s="132">
        <f t="shared" si="37"/>
        <v>0</v>
      </c>
      <c r="CC15" s="132">
        <f t="shared" si="38"/>
        <v>0</v>
      </c>
      <c r="CD15" s="138">
        <f t="shared" si="39"/>
        <v>0</v>
      </c>
      <c r="CE15" s="132">
        <f t="shared" si="40"/>
        <v>0</v>
      </c>
      <c r="CF15" s="132">
        <f t="shared" si="41"/>
        <v>0</v>
      </c>
      <c r="CG15" s="132">
        <f t="shared" si="42"/>
        <v>0</v>
      </c>
      <c r="CH15" s="138">
        <f t="shared" si="43"/>
        <v>0</v>
      </c>
      <c r="CI15" s="98"/>
      <c r="CJ15" s="98"/>
      <c r="CK15" s="98"/>
      <c r="CL15" s="137">
        <f t="shared" si="67"/>
        <v>0</v>
      </c>
      <c r="CM15" s="135">
        <f t="shared" si="44"/>
        <v>0</v>
      </c>
      <c r="CN15" s="132">
        <f t="shared" si="45"/>
        <v>0</v>
      </c>
      <c r="CO15" s="132">
        <f t="shared" si="45"/>
        <v>0</v>
      </c>
      <c r="CP15" s="138">
        <f t="shared" si="68"/>
        <v>0</v>
      </c>
      <c r="CQ15" s="135">
        <f t="shared" si="46"/>
        <v>0</v>
      </c>
      <c r="CR15" s="132">
        <f t="shared" si="15"/>
        <v>0</v>
      </c>
      <c r="CS15" s="132">
        <f t="shared" si="16"/>
        <v>0</v>
      </c>
      <c r="CT15" s="132">
        <f t="shared" si="69"/>
        <v>0</v>
      </c>
      <c r="CV15" s="144"/>
      <c r="CW15" s="145"/>
      <c r="CX15" s="145"/>
      <c r="CY15" s="137">
        <f t="shared" si="47"/>
        <v>0</v>
      </c>
      <c r="DA15" s="135">
        <f t="shared" si="17"/>
        <v>0</v>
      </c>
      <c r="DB15" s="132">
        <f t="shared" si="17"/>
        <v>0</v>
      </c>
      <c r="DC15" s="132">
        <f t="shared" si="17"/>
        <v>0</v>
      </c>
      <c r="DD15" s="138">
        <f t="shared" si="48"/>
        <v>0</v>
      </c>
      <c r="DE15" s="135">
        <f t="shared" si="18"/>
        <v>0</v>
      </c>
      <c r="DF15" s="132">
        <f t="shared" si="18"/>
        <v>0</v>
      </c>
      <c r="DG15" s="132">
        <f t="shared" si="18"/>
        <v>0</v>
      </c>
      <c r="DH15" s="132">
        <f t="shared" si="49"/>
        <v>0</v>
      </c>
      <c r="DL15" s="132">
        <f t="shared" si="50"/>
        <v>0</v>
      </c>
      <c r="DM15" s="132">
        <f t="shared" si="51"/>
        <v>0</v>
      </c>
      <c r="DN15" s="132">
        <f t="shared" si="52"/>
        <v>0</v>
      </c>
      <c r="DO15" s="138">
        <f t="shared" si="53"/>
        <v>0</v>
      </c>
      <c r="DP15" s="132">
        <f t="shared" si="54"/>
        <v>0</v>
      </c>
      <c r="DQ15" s="132">
        <f t="shared" si="55"/>
        <v>0</v>
      </c>
      <c r="DR15" s="132">
        <f t="shared" si="56"/>
        <v>0</v>
      </c>
      <c r="DS15" s="138">
        <f t="shared" si="57"/>
        <v>0</v>
      </c>
      <c r="DT15" s="132">
        <f t="shared" si="58"/>
        <v>0</v>
      </c>
      <c r="DU15" s="132">
        <f t="shared" si="59"/>
        <v>0</v>
      </c>
      <c r="DV15" s="132">
        <f>$CK15</f>
        <v>0</v>
      </c>
      <c r="DW15" s="138">
        <f>$CL15</f>
        <v>0</v>
      </c>
      <c r="DX15" s="98"/>
      <c r="DY15" s="98"/>
      <c r="DZ15" s="98"/>
      <c r="EA15" s="137">
        <f t="shared" si="70"/>
        <v>0</v>
      </c>
      <c r="EB15" s="135">
        <f t="shared" si="60"/>
        <v>0</v>
      </c>
      <c r="EC15" s="132">
        <f t="shared" si="19"/>
        <v>0</v>
      </c>
      <c r="ED15" s="132">
        <f t="shared" si="19"/>
        <v>0</v>
      </c>
      <c r="EE15" s="138">
        <f t="shared" si="71"/>
        <v>0</v>
      </c>
      <c r="EF15" s="135">
        <f t="shared" si="61"/>
        <v>0</v>
      </c>
      <c r="EG15" s="132">
        <f t="shared" si="20"/>
        <v>0</v>
      </c>
      <c r="EH15" s="132">
        <f t="shared" si="21"/>
        <v>0</v>
      </c>
      <c r="EI15" s="132">
        <f t="shared" si="72"/>
        <v>0</v>
      </c>
    </row>
    <row r="16" spans="1:141" ht="3.95" hidden="1" customHeight="1" x14ac:dyDescent="0.15">
      <c r="A16" s="9"/>
      <c r="C16" s="10"/>
      <c r="D16" s="10"/>
      <c r="E16" s="10"/>
      <c r="F16" s="10"/>
      <c r="G16" s="10"/>
      <c r="L16" s="128"/>
      <c r="N16" s="10"/>
      <c r="O16" s="10"/>
      <c r="P16" s="10"/>
      <c r="Q16" s="10"/>
      <c r="U16" s="10"/>
      <c r="V16" s="10"/>
      <c r="W16" s="10"/>
      <c r="X16" s="128"/>
      <c r="Y16" s="10"/>
      <c r="Z16" s="10"/>
      <c r="AA16" s="10"/>
      <c r="AB16" s="10"/>
      <c r="AG16" s="128"/>
      <c r="AI16" s="10"/>
      <c r="AJ16" s="10"/>
      <c r="AK16" s="10"/>
      <c r="AL16" s="128"/>
      <c r="AM16" s="10"/>
      <c r="AN16" s="10"/>
      <c r="AO16" s="10"/>
      <c r="AP16" s="10"/>
      <c r="AT16" s="10"/>
      <c r="AU16" s="10"/>
      <c r="AV16" s="10"/>
      <c r="AW16" s="128"/>
      <c r="AX16" s="10"/>
      <c r="AY16" s="10"/>
      <c r="AZ16" s="10"/>
      <c r="BA16" s="128"/>
      <c r="BB16" s="10"/>
      <c r="BC16" s="10"/>
      <c r="BD16" s="10"/>
      <c r="BE16" s="128"/>
      <c r="BF16" s="10"/>
      <c r="BG16" s="10"/>
      <c r="BH16" s="10"/>
      <c r="BI16" s="10"/>
      <c r="BN16" s="128"/>
      <c r="BP16" s="10"/>
      <c r="BQ16" s="10"/>
      <c r="BR16" s="10"/>
      <c r="BS16" s="128"/>
      <c r="BT16" s="10"/>
      <c r="BU16" s="10"/>
      <c r="BV16" s="10"/>
      <c r="BW16" s="10"/>
      <c r="CA16" s="10"/>
      <c r="CB16" s="10"/>
      <c r="CC16" s="10"/>
      <c r="CD16" s="128"/>
      <c r="CE16" s="10"/>
      <c r="CF16" s="10"/>
      <c r="CG16" s="10"/>
      <c r="CH16" s="128"/>
      <c r="CI16" s="10"/>
      <c r="CJ16" s="10"/>
      <c r="CK16" s="10"/>
      <c r="CL16" s="128"/>
      <c r="CM16" s="10"/>
      <c r="CN16" s="10"/>
      <c r="CO16" s="10"/>
      <c r="CP16" s="128"/>
      <c r="CQ16" s="10"/>
      <c r="CR16" s="10"/>
      <c r="CS16" s="10"/>
      <c r="CT16" s="10"/>
      <c r="CY16" s="128"/>
      <c r="DA16" s="10"/>
      <c r="DB16" s="10"/>
      <c r="DC16" s="10"/>
      <c r="DD16" s="128"/>
      <c r="DE16" s="10"/>
      <c r="DF16" s="10"/>
      <c r="DG16" s="10"/>
      <c r="DH16" s="10"/>
      <c r="DL16" s="10"/>
      <c r="DM16" s="10"/>
      <c r="DN16" s="10"/>
      <c r="DO16" s="128"/>
      <c r="DP16" s="10"/>
      <c r="DQ16" s="10"/>
      <c r="DR16" s="10"/>
      <c r="DS16" s="128"/>
      <c r="DT16" s="10"/>
      <c r="DU16" s="10"/>
      <c r="DV16" s="10"/>
      <c r="DW16" s="128"/>
      <c r="DX16" s="10"/>
      <c r="DY16" s="10"/>
      <c r="DZ16" s="10"/>
      <c r="EA16" s="128"/>
      <c r="EB16" s="10"/>
      <c r="EC16" s="10"/>
      <c r="ED16" s="10"/>
      <c r="EE16" s="128"/>
      <c r="EF16" s="10"/>
      <c r="EG16" s="10"/>
      <c r="EH16" s="10"/>
      <c r="EI16" s="10"/>
    </row>
    <row r="17" spans="1:139" ht="15" hidden="1" x14ac:dyDescent="0.2">
      <c r="A17" s="9" t="s">
        <v>73</v>
      </c>
      <c r="C17" s="132">
        <f ca="1">SUBTOTAL(9,C11:C16)</f>
        <v>0</v>
      </c>
      <c r="D17" s="132">
        <f ca="1">SUBTOTAL(9,D11:D16)</f>
        <v>0</v>
      </c>
      <c r="E17" s="132">
        <f ca="1">SUBTOTAL(9,E11:E16)</f>
        <v>0</v>
      </c>
      <c r="F17" s="7"/>
      <c r="G17" s="132">
        <f ca="1">SUBTOTAL(9,G11:G16)</f>
        <v>0</v>
      </c>
      <c r="I17" s="135">
        <f t="shared" ref="I17:Q17" si="74">SUBTOTAL(9,I11:I16)</f>
        <v>0</v>
      </c>
      <c r="J17" s="132">
        <f t="shared" si="74"/>
        <v>0</v>
      </c>
      <c r="K17" s="132">
        <f t="shared" si="74"/>
        <v>0</v>
      </c>
      <c r="L17" s="137">
        <f t="shared" si="74"/>
        <v>0</v>
      </c>
      <c r="N17" s="135">
        <f t="shared" ca="1" si="74"/>
        <v>0</v>
      </c>
      <c r="O17" s="132">
        <f t="shared" ca="1" si="74"/>
        <v>0</v>
      </c>
      <c r="P17" s="132">
        <f t="shared" ca="1" si="74"/>
        <v>0</v>
      </c>
      <c r="Q17" s="132">
        <f t="shared" ca="1" si="74"/>
        <v>0</v>
      </c>
      <c r="U17" s="132"/>
      <c r="V17" s="132">
        <f t="shared" ref="V17" si="75">SUBTOTAL(9,V11:V16)</f>
        <v>0</v>
      </c>
      <c r="W17" s="132">
        <f t="shared" ref="W17:AB17" si="76">SUBTOTAL(9,W11:W16)</f>
        <v>0</v>
      </c>
      <c r="X17" s="138">
        <f t="shared" si="76"/>
        <v>0</v>
      </c>
      <c r="Y17" s="135">
        <f t="shared" ca="1" si="76"/>
        <v>0</v>
      </c>
      <c r="Z17" s="132">
        <f t="shared" ca="1" si="76"/>
        <v>0</v>
      </c>
      <c r="AA17" s="132">
        <f t="shared" ca="1" si="76"/>
        <v>0</v>
      </c>
      <c r="AB17" s="132">
        <f t="shared" ca="1" si="76"/>
        <v>0</v>
      </c>
      <c r="AD17" s="135"/>
      <c r="AE17" s="132"/>
      <c r="AF17" s="132">
        <f t="shared" ref="AF17:AP17" si="77">SUBTOTAL(9,AF11:AF16)</f>
        <v>0</v>
      </c>
      <c r="AG17" s="137">
        <f t="shared" si="77"/>
        <v>0</v>
      </c>
      <c r="AI17" s="135">
        <f t="shared" ca="1" si="77"/>
        <v>0</v>
      </c>
      <c r="AJ17" s="132">
        <f t="shared" ca="1" si="77"/>
        <v>0</v>
      </c>
      <c r="AK17" s="132">
        <f t="shared" ca="1" si="77"/>
        <v>0</v>
      </c>
      <c r="AL17" s="138">
        <f t="shared" ca="1" si="77"/>
        <v>0</v>
      </c>
      <c r="AM17" s="135">
        <f t="shared" ca="1" si="77"/>
        <v>0</v>
      </c>
      <c r="AN17" s="132">
        <f t="shared" ca="1" si="77"/>
        <v>0</v>
      </c>
      <c r="AO17" s="132">
        <f t="shared" ca="1" si="77"/>
        <v>0</v>
      </c>
      <c r="AP17" s="132">
        <f t="shared" ca="1" si="77"/>
        <v>0</v>
      </c>
      <c r="AT17" s="132">
        <f>SUBTOTAL(9,AT11:AT16)</f>
        <v>0</v>
      </c>
      <c r="AU17" s="132">
        <f t="shared" ref="AU17:AW17" si="78">SUBTOTAL(9,AU11:AU16)</f>
        <v>0</v>
      </c>
      <c r="AV17" s="132">
        <f t="shared" si="78"/>
        <v>0</v>
      </c>
      <c r="AW17" s="138">
        <f t="shared" si="78"/>
        <v>0</v>
      </c>
      <c r="AX17" s="132"/>
      <c r="AY17" s="132"/>
      <c r="AZ17" s="132"/>
      <c r="BA17" s="138">
        <f t="shared" ref="BA17:BI17" si="79">SUBTOTAL(9,BA11:BA16)</f>
        <v>0</v>
      </c>
      <c r="BB17" s="135">
        <f t="shared" si="79"/>
        <v>0</v>
      </c>
      <c r="BC17" s="132">
        <f t="shared" si="79"/>
        <v>0</v>
      </c>
      <c r="BD17" s="132">
        <f t="shared" si="79"/>
        <v>0</v>
      </c>
      <c r="BE17" s="138">
        <f t="shared" si="79"/>
        <v>0</v>
      </c>
      <c r="BF17" s="135">
        <f t="shared" ca="1" si="79"/>
        <v>0</v>
      </c>
      <c r="BG17" s="132">
        <f t="shared" ca="1" si="79"/>
        <v>0</v>
      </c>
      <c r="BH17" s="132">
        <f t="shared" ca="1" si="79"/>
        <v>0</v>
      </c>
      <c r="BI17" s="132">
        <f t="shared" ca="1" si="79"/>
        <v>0</v>
      </c>
      <c r="BK17" s="135"/>
      <c r="BL17" s="132"/>
      <c r="BM17" s="132"/>
      <c r="BN17" s="137">
        <f t="shared" ref="BN17:BW17" si="80">SUBTOTAL(9,BN11:BN16)</f>
        <v>0</v>
      </c>
      <c r="BP17" s="135">
        <f t="shared" ca="1" si="80"/>
        <v>0</v>
      </c>
      <c r="BQ17" s="132">
        <f t="shared" ca="1" si="80"/>
        <v>0</v>
      </c>
      <c r="BR17" s="132">
        <f t="shared" ca="1" si="80"/>
        <v>0</v>
      </c>
      <c r="BS17" s="138">
        <f t="shared" ca="1" si="80"/>
        <v>0</v>
      </c>
      <c r="BT17" s="135">
        <f t="shared" ca="1" si="80"/>
        <v>0</v>
      </c>
      <c r="BU17" s="132">
        <f t="shared" ca="1" si="80"/>
        <v>0</v>
      </c>
      <c r="BV17" s="132">
        <f t="shared" ca="1" si="80"/>
        <v>0</v>
      </c>
      <c r="BW17" s="132">
        <f t="shared" ca="1" si="80"/>
        <v>0</v>
      </c>
      <c r="CA17" s="132">
        <f>SUBTOTAL(9,CA11:CA16)</f>
        <v>0</v>
      </c>
      <c r="CB17" s="132">
        <f t="shared" ref="CB17:CD17" si="81">SUBTOTAL(9,CB11:CB16)</f>
        <v>0</v>
      </c>
      <c r="CC17" s="132">
        <f t="shared" si="81"/>
        <v>0</v>
      </c>
      <c r="CD17" s="138">
        <f t="shared" si="81"/>
        <v>0</v>
      </c>
      <c r="CE17" s="132">
        <f>SUBTOTAL(9,CE11:CE16)</f>
        <v>0</v>
      </c>
      <c r="CF17" s="132">
        <f t="shared" ref="CF17:CH17" si="82">SUBTOTAL(9,CF11:CF16)</f>
        <v>0</v>
      </c>
      <c r="CG17" s="132">
        <f t="shared" si="82"/>
        <v>0</v>
      </c>
      <c r="CH17" s="138">
        <f t="shared" si="82"/>
        <v>0</v>
      </c>
      <c r="CI17" s="132"/>
      <c r="CJ17" s="132"/>
      <c r="CK17" s="132"/>
      <c r="CL17" s="138">
        <f t="shared" ref="CL17:CT17" si="83">SUBTOTAL(9,CL11:CL16)</f>
        <v>0</v>
      </c>
      <c r="CM17" s="135">
        <f t="shared" si="83"/>
        <v>0</v>
      </c>
      <c r="CN17" s="132">
        <f t="shared" si="83"/>
        <v>0</v>
      </c>
      <c r="CO17" s="132">
        <f t="shared" si="83"/>
        <v>0</v>
      </c>
      <c r="CP17" s="138">
        <f t="shared" si="83"/>
        <v>0</v>
      </c>
      <c r="CQ17" s="135">
        <f t="shared" ca="1" si="83"/>
        <v>0</v>
      </c>
      <c r="CR17" s="132">
        <f t="shared" ca="1" si="83"/>
        <v>0</v>
      </c>
      <c r="CS17" s="132">
        <f t="shared" ca="1" si="83"/>
        <v>0</v>
      </c>
      <c r="CT17" s="132">
        <f t="shared" ca="1" si="83"/>
        <v>0</v>
      </c>
      <c r="CV17" s="135">
        <f t="shared" ref="CV17:DH17" si="84">SUBTOTAL(9,CV11:CV16)</f>
        <v>0</v>
      </c>
      <c r="CW17" s="132">
        <f t="shared" si="84"/>
        <v>0</v>
      </c>
      <c r="CX17" s="132">
        <f t="shared" si="84"/>
        <v>0</v>
      </c>
      <c r="CY17" s="137">
        <f t="shared" si="84"/>
        <v>0</v>
      </c>
      <c r="DA17" s="135">
        <f t="shared" ca="1" si="84"/>
        <v>0</v>
      </c>
      <c r="DB17" s="132">
        <f t="shared" ca="1" si="84"/>
        <v>0</v>
      </c>
      <c r="DC17" s="132">
        <f t="shared" ca="1" si="84"/>
        <v>0</v>
      </c>
      <c r="DD17" s="138">
        <f t="shared" ca="1" si="84"/>
        <v>0</v>
      </c>
      <c r="DE17" s="135">
        <f t="shared" ca="1" si="84"/>
        <v>0</v>
      </c>
      <c r="DF17" s="132">
        <f t="shared" ca="1" si="84"/>
        <v>0</v>
      </c>
      <c r="DG17" s="132">
        <f t="shared" ca="1" si="84"/>
        <v>0</v>
      </c>
      <c r="DH17" s="132">
        <f t="shared" ca="1" si="84"/>
        <v>0</v>
      </c>
      <c r="DL17" s="132">
        <f>SUBTOTAL(9,DL11:DL16)</f>
        <v>0</v>
      </c>
      <c r="DM17" s="132">
        <f t="shared" ref="DM17:DO17" si="85">SUBTOTAL(9,DM11:DM16)</f>
        <v>0</v>
      </c>
      <c r="DN17" s="132">
        <f t="shared" si="85"/>
        <v>0</v>
      </c>
      <c r="DO17" s="138">
        <f t="shared" si="85"/>
        <v>0</v>
      </c>
      <c r="DP17" s="132">
        <f>SUBTOTAL(9,DP11:DP16)</f>
        <v>0</v>
      </c>
      <c r="DQ17" s="132">
        <f t="shared" ref="DQ17:DS17" si="86">SUBTOTAL(9,DQ11:DQ16)</f>
        <v>0</v>
      </c>
      <c r="DR17" s="132">
        <f t="shared" si="86"/>
        <v>0</v>
      </c>
      <c r="DS17" s="138">
        <f t="shared" si="86"/>
        <v>0</v>
      </c>
      <c r="DT17" s="132">
        <f>SUBTOTAL(9,DT11:DT16)</f>
        <v>0</v>
      </c>
      <c r="DU17" s="132">
        <f>SUBTOTAL(9,DU11:DU16)</f>
        <v>0</v>
      </c>
      <c r="DV17" s="132">
        <f>SUBTOTAL(9,DV11:DV16)</f>
        <v>0</v>
      </c>
      <c r="DW17" s="138">
        <f>SUBTOTAL(9,DW11:DW16)</f>
        <v>0</v>
      </c>
      <c r="DX17" s="132">
        <f>SUBTOTAL(9,DX11:DX16)</f>
        <v>0</v>
      </c>
      <c r="DY17" s="132">
        <f t="shared" ref="DY17" si="87">SUBTOTAL(9,DY11:DY16)</f>
        <v>0</v>
      </c>
      <c r="DZ17" s="132">
        <f t="shared" ref="DZ17:EI17" si="88">SUBTOTAL(9,DZ11:DZ16)</f>
        <v>0</v>
      </c>
      <c r="EA17" s="138">
        <f t="shared" si="88"/>
        <v>0</v>
      </c>
      <c r="EB17" s="135">
        <f t="shared" si="88"/>
        <v>0</v>
      </c>
      <c r="EC17" s="132">
        <f t="shared" si="88"/>
        <v>0</v>
      </c>
      <c r="ED17" s="132">
        <f t="shared" si="88"/>
        <v>0</v>
      </c>
      <c r="EE17" s="138">
        <f t="shared" si="88"/>
        <v>0</v>
      </c>
      <c r="EF17" s="135">
        <f t="shared" ca="1" si="88"/>
        <v>0</v>
      </c>
      <c r="EG17" s="132">
        <f t="shared" ca="1" si="88"/>
        <v>0</v>
      </c>
      <c r="EH17" s="132">
        <f t="shared" ca="1" si="88"/>
        <v>0</v>
      </c>
      <c r="EI17" s="132">
        <f t="shared" ca="1" si="88"/>
        <v>0</v>
      </c>
    </row>
    <row r="18" spans="1:139" ht="12.75" hidden="1" customHeight="1" x14ac:dyDescent="0.15">
      <c r="A18" s="9"/>
      <c r="C18" s="7"/>
      <c r="D18" s="7"/>
      <c r="E18" s="7"/>
      <c r="F18" s="7"/>
      <c r="G18" s="7"/>
      <c r="L18" s="130"/>
      <c r="N18" s="7"/>
      <c r="O18" s="7"/>
      <c r="P18" s="7"/>
      <c r="Q18" s="7"/>
      <c r="U18" s="7"/>
      <c r="V18" s="7"/>
      <c r="W18" s="7"/>
      <c r="X18" s="130"/>
      <c r="Y18" s="7"/>
      <c r="Z18" s="7"/>
      <c r="AA18" s="7"/>
      <c r="AB18" s="7"/>
      <c r="AG18" s="130"/>
      <c r="AI18" s="7"/>
      <c r="AJ18" s="7"/>
      <c r="AK18" s="7"/>
      <c r="AL18" s="130"/>
      <c r="AM18" s="7"/>
      <c r="AN18" s="7"/>
      <c r="AO18" s="7"/>
      <c r="AP18" s="7"/>
      <c r="AT18" s="7"/>
      <c r="AU18" s="7"/>
      <c r="AV18" s="7"/>
      <c r="AW18" s="130"/>
      <c r="AX18" s="7"/>
      <c r="AY18" s="7"/>
      <c r="AZ18" s="7"/>
      <c r="BA18" s="130"/>
      <c r="BB18" s="7"/>
      <c r="BC18" s="7"/>
      <c r="BD18" s="7"/>
      <c r="BE18" s="130"/>
      <c r="BF18" s="7"/>
      <c r="BG18" s="7"/>
      <c r="BH18" s="7"/>
      <c r="BI18" s="7"/>
      <c r="BN18" s="130"/>
      <c r="BP18" s="7"/>
      <c r="BQ18" s="7"/>
      <c r="BR18" s="7"/>
      <c r="BS18" s="130"/>
      <c r="BT18" s="7"/>
      <c r="BU18" s="7"/>
      <c r="BV18" s="7"/>
      <c r="BW18" s="7"/>
      <c r="CA18" s="7"/>
      <c r="CB18" s="7"/>
      <c r="CC18" s="7"/>
      <c r="CD18" s="130"/>
      <c r="CE18" s="7"/>
      <c r="CF18" s="7"/>
      <c r="CG18" s="7"/>
      <c r="CH18" s="130"/>
      <c r="CI18" s="7"/>
      <c r="CJ18" s="7"/>
      <c r="CK18" s="7"/>
      <c r="CL18" s="130"/>
      <c r="CM18" s="7"/>
      <c r="CN18" s="7"/>
      <c r="CO18" s="7"/>
      <c r="CP18" s="130"/>
      <c r="CQ18" s="7"/>
      <c r="CR18" s="7"/>
      <c r="CS18" s="7"/>
      <c r="CT18" s="7"/>
      <c r="CY18" s="130"/>
      <c r="DA18" s="7"/>
      <c r="DB18" s="7"/>
      <c r="DC18" s="7"/>
      <c r="DD18" s="130"/>
      <c r="DE18" s="7"/>
      <c r="DF18" s="7"/>
      <c r="DG18" s="7"/>
      <c r="DH18" s="7"/>
      <c r="DL18" s="7"/>
      <c r="DM18" s="7"/>
      <c r="DN18" s="7"/>
      <c r="DO18" s="130"/>
      <c r="DP18" s="7"/>
      <c r="DQ18" s="7"/>
      <c r="DR18" s="7"/>
      <c r="DS18" s="130"/>
      <c r="DT18" s="7"/>
      <c r="DU18" s="7"/>
      <c r="DV18" s="7"/>
      <c r="DW18" s="130"/>
      <c r="DX18" s="7"/>
      <c r="DY18" s="7"/>
      <c r="DZ18" s="7"/>
      <c r="EA18" s="130"/>
      <c r="EB18" s="7"/>
      <c r="EC18" s="7"/>
      <c r="ED18" s="7"/>
      <c r="EE18" s="130"/>
      <c r="EF18" s="7"/>
      <c r="EG18" s="7"/>
      <c r="EH18" s="7"/>
      <c r="EI18" s="7"/>
    </row>
    <row r="19" spans="1:139" ht="15" x14ac:dyDescent="0.2">
      <c r="A19" s="9" t="s">
        <v>74</v>
      </c>
      <c r="C19" s="132">
        <f>org_consulting</f>
        <v>0</v>
      </c>
      <c r="D19" s="132">
        <f>sub1_consulting</f>
        <v>0</v>
      </c>
      <c r="E19" s="132">
        <f>sub2_consulting</f>
        <v>0</v>
      </c>
      <c r="F19" s="7"/>
      <c r="G19" s="132">
        <f>SUM(C19:F19)</f>
        <v>0</v>
      </c>
      <c r="I19" s="144"/>
      <c r="J19" s="145"/>
      <c r="K19" s="145"/>
      <c r="L19" s="137">
        <f t="shared" ref="L19:L21" si="89">SUM(I19:K19)</f>
        <v>0</v>
      </c>
      <c r="N19" s="135">
        <f t="shared" ref="N19:P21" si="90">C19+I19</f>
        <v>0</v>
      </c>
      <c r="O19" s="132">
        <f t="shared" si="90"/>
        <v>0</v>
      </c>
      <c r="P19" s="132">
        <f t="shared" si="90"/>
        <v>0</v>
      </c>
      <c r="Q19" s="132">
        <f t="shared" ref="Q19:Q21" si="91">SUM(N19:P19)</f>
        <v>0</v>
      </c>
      <c r="U19" s="98"/>
      <c r="V19" s="98"/>
      <c r="W19" s="98"/>
      <c r="X19" s="137">
        <f t="shared" ref="X19:X21" si="92">SUM(U19:W19)</f>
        <v>0</v>
      </c>
      <c r="Y19" s="135">
        <f t="shared" ref="Y19:AA21" si="93">N19-U19</f>
        <v>0</v>
      </c>
      <c r="Z19" s="132">
        <f t="shared" si="93"/>
        <v>0</v>
      </c>
      <c r="AA19" s="132">
        <f t="shared" si="93"/>
        <v>0</v>
      </c>
      <c r="AB19" s="132">
        <f t="shared" ref="AB19:AB21" si="94">SUM(Y19:AA19)</f>
        <v>0</v>
      </c>
      <c r="AD19" s="144"/>
      <c r="AE19" s="145"/>
      <c r="AF19" s="145"/>
      <c r="AG19" s="137">
        <f t="shared" ref="AG19:AG21" si="95">SUM(AD19:AF19)</f>
        <v>0</v>
      </c>
      <c r="AI19" s="135">
        <f t="shared" ref="AI19:AK21" si="96">N19+AD19</f>
        <v>0</v>
      </c>
      <c r="AJ19" s="132">
        <f t="shared" si="96"/>
        <v>0</v>
      </c>
      <c r="AK19" s="132">
        <f t="shared" si="96"/>
        <v>0</v>
      </c>
      <c r="AL19" s="138">
        <f t="shared" ref="AL19:AL21" si="97">SUM(AI19:AK19)</f>
        <v>0</v>
      </c>
      <c r="AM19" s="135">
        <f t="shared" ref="AM19:AO21" si="98">AI19-U19</f>
        <v>0</v>
      </c>
      <c r="AN19" s="132">
        <f t="shared" si="98"/>
        <v>0</v>
      </c>
      <c r="AO19" s="132">
        <f t="shared" si="98"/>
        <v>0</v>
      </c>
      <c r="AP19" s="132">
        <f t="shared" ref="AP19:AP21" si="99">SUM(AM19:AO19)</f>
        <v>0</v>
      </c>
      <c r="AT19" s="132">
        <f t="shared" ref="AT19:AT21" si="100">$U19</f>
        <v>0</v>
      </c>
      <c r="AU19" s="132">
        <f t="shared" ref="AU19:AU21" si="101">$V19</f>
        <v>0</v>
      </c>
      <c r="AV19" s="132">
        <f t="shared" ref="AV19:AV21" si="102">$W19</f>
        <v>0</v>
      </c>
      <c r="AW19" s="138">
        <f t="shared" ref="AW19:AW21" si="103">$X19</f>
        <v>0</v>
      </c>
      <c r="AX19" s="98"/>
      <c r="AY19" s="98"/>
      <c r="AZ19" s="98"/>
      <c r="BA19" s="137">
        <f t="shared" ref="BA19:BA21" si="104">SUM(AX19:AZ19)</f>
        <v>0</v>
      </c>
      <c r="BB19" s="135">
        <f t="shared" ref="BB19:BD21" si="105">SUMIFS($AT19:$BA19,$AT$10:$BA$10,BB$10)</f>
        <v>0</v>
      </c>
      <c r="BC19" s="132">
        <f t="shared" si="105"/>
        <v>0</v>
      </c>
      <c r="BD19" s="132">
        <f t="shared" si="105"/>
        <v>0</v>
      </c>
      <c r="BE19" s="138">
        <f t="shared" ref="BE19:BE21" si="106">SUM(BB19:BD19)</f>
        <v>0</v>
      </c>
      <c r="BF19" s="135">
        <f t="shared" ref="BF19:BH21" si="107">AI19-BB19</f>
        <v>0</v>
      </c>
      <c r="BG19" s="132">
        <f t="shared" si="107"/>
        <v>0</v>
      </c>
      <c r="BH19" s="132">
        <f t="shared" si="107"/>
        <v>0</v>
      </c>
      <c r="BI19" s="132">
        <f t="shared" ref="BI19:BI21" si="108">SUM(BF19:BH19)</f>
        <v>0</v>
      </c>
      <c r="BK19" s="144"/>
      <c r="BL19" s="145"/>
      <c r="BM19" s="145"/>
      <c r="BN19" s="137">
        <f t="shared" ref="BN19:BN21" si="109">SUM(BK19:BM19)</f>
        <v>0</v>
      </c>
      <c r="BP19" s="135">
        <f t="shared" ref="BP19:BR21" si="110">AI19+BK19</f>
        <v>0</v>
      </c>
      <c r="BQ19" s="132">
        <f t="shared" si="110"/>
        <v>0</v>
      </c>
      <c r="BR19" s="132">
        <f t="shared" si="110"/>
        <v>0</v>
      </c>
      <c r="BS19" s="138">
        <f t="shared" ref="BS19:BS21" si="111">SUM(BP19:BR19)</f>
        <v>0</v>
      </c>
      <c r="BT19" s="135">
        <f t="shared" ref="BT19:BT21" si="112">BP19-BB19</f>
        <v>0</v>
      </c>
      <c r="BU19" s="132">
        <f t="shared" ref="BU19:BU21" si="113">BQ19-BC19</f>
        <v>0</v>
      </c>
      <c r="BV19" s="132">
        <f t="shared" ref="BV19:BV21" si="114">BR19-BD19</f>
        <v>0</v>
      </c>
      <c r="BW19" s="132">
        <f t="shared" ref="BW19:BW21" si="115">SUM(BT19:BV19)</f>
        <v>0</v>
      </c>
      <c r="CA19" s="132">
        <f t="shared" ref="CA19:CA21" si="116">$U19</f>
        <v>0</v>
      </c>
      <c r="CB19" s="132">
        <f t="shared" ref="CB19:CB21" si="117">$V19</f>
        <v>0</v>
      </c>
      <c r="CC19" s="132">
        <f t="shared" ref="CC19:CC21" si="118">$W19</f>
        <v>0</v>
      </c>
      <c r="CD19" s="138">
        <f t="shared" ref="CD19:CD21" si="119">$X19</f>
        <v>0</v>
      </c>
      <c r="CE19" s="132">
        <f t="shared" ref="CE19:CE21" si="120">$AX19</f>
        <v>0</v>
      </c>
      <c r="CF19" s="132">
        <f t="shared" ref="CF19:CF21" si="121">$AY19</f>
        <v>0</v>
      </c>
      <c r="CG19" s="132">
        <f>$AZ19</f>
        <v>0</v>
      </c>
      <c r="CH19" s="138">
        <f>$BA19</f>
        <v>0</v>
      </c>
      <c r="CI19" s="98"/>
      <c r="CJ19" s="98"/>
      <c r="CK19" s="98"/>
      <c r="CL19" s="137">
        <f t="shared" ref="CL19:CL21" si="122">SUM(CI19:CK19)</f>
        <v>0</v>
      </c>
      <c r="CM19" s="135">
        <f t="shared" ref="CM19:CO21" si="123">SUMIFS($CA19:$CL19,$CA$10:$CL$10,CM$10)</f>
        <v>0</v>
      </c>
      <c r="CN19" s="132">
        <f t="shared" si="123"/>
        <v>0</v>
      </c>
      <c r="CO19" s="132">
        <f t="shared" si="123"/>
        <v>0</v>
      </c>
      <c r="CP19" s="138">
        <f t="shared" ref="CP19:CP21" si="124">SUM(CM19:CO19)</f>
        <v>0</v>
      </c>
      <c r="CQ19" s="135">
        <f t="shared" ref="CQ19:CQ21" si="125">BP19-CM19</f>
        <v>0</v>
      </c>
      <c r="CR19" s="132">
        <f t="shared" ref="CR19:CR21" si="126">BQ19-CN19</f>
        <v>0</v>
      </c>
      <c r="CS19" s="132">
        <f t="shared" ref="CS19:CS21" si="127">BR19-CO19</f>
        <v>0</v>
      </c>
      <c r="CT19" s="132">
        <f t="shared" ref="CT19:CT21" si="128">SUM(CQ19:CS19)</f>
        <v>0</v>
      </c>
      <c r="CV19" s="144"/>
      <c r="CW19" s="145"/>
      <c r="CX19" s="145"/>
      <c r="CY19" s="137">
        <f t="shared" ref="CY19:CY21" si="129">SUM(CV19:CX19)</f>
        <v>0</v>
      </c>
      <c r="DA19" s="135">
        <f t="shared" ref="DA19:DC21" si="130">BP19+CV19</f>
        <v>0</v>
      </c>
      <c r="DB19" s="132">
        <f t="shared" si="130"/>
        <v>0</v>
      </c>
      <c r="DC19" s="132">
        <f t="shared" si="130"/>
        <v>0</v>
      </c>
      <c r="DD19" s="138">
        <f t="shared" ref="DD19:DD21" si="131">SUM(DA19:DC19)</f>
        <v>0</v>
      </c>
      <c r="DE19" s="135">
        <f t="shared" ref="DE19:DG21" si="132">DA19-CM19</f>
        <v>0</v>
      </c>
      <c r="DF19" s="132">
        <f t="shared" si="132"/>
        <v>0</v>
      </c>
      <c r="DG19" s="132">
        <f t="shared" si="132"/>
        <v>0</v>
      </c>
      <c r="DH19" s="132">
        <f t="shared" ref="DH19:DH21" si="133">SUM(DE19:DG19)</f>
        <v>0</v>
      </c>
      <c r="DL19" s="132">
        <f t="shared" ref="DL19:DL21" si="134">$U19</f>
        <v>0</v>
      </c>
      <c r="DM19" s="132">
        <f t="shared" ref="DM19:DM21" si="135">$V19</f>
        <v>0</v>
      </c>
      <c r="DN19" s="132">
        <f t="shared" ref="DN19:DN21" si="136">$W19</f>
        <v>0</v>
      </c>
      <c r="DO19" s="138">
        <f t="shared" ref="DO19:DO21" si="137">$X19</f>
        <v>0</v>
      </c>
      <c r="DP19" s="132">
        <f t="shared" ref="DP19:DP21" si="138">$AX19</f>
        <v>0</v>
      </c>
      <c r="DQ19" s="132">
        <f t="shared" ref="DQ19:DQ21" si="139">$AY19</f>
        <v>0</v>
      </c>
      <c r="DR19" s="132">
        <f t="shared" ref="DR19:DR21" si="140">$AZ19</f>
        <v>0</v>
      </c>
      <c r="DS19" s="138">
        <f t="shared" ref="DS19:DS21" si="141">$BA19</f>
        <v>0</v>
      </c>
      <c r="DT19" s="132">
        <f t="shared" ref="DT19:DT21" si="142">$CI19</f>
        <v>0</v>
      </c>
      <c r="DU19" s="132">
        <f t="shared" ref="DU19:DU21" si="143">$CJ19</f>
        <v>0</v>
      </c>
      <c r="DV19" s="132">
        <f t="shared" ref="DV19:DV21" si="144">$CK19</f>
        <v>0</v>
      </c>
      <c r="DW19" s="138">
        <f t="shared" ref="DW19:DW21" si="145">$CL19</f>
        <v>0</v>
      </c>
      <c r="DX19" s="98"/>
      <c r="DY19" s="98"/>
      <c r="DZ19" s="98"/>
      <c r="EA19" s="137">
        <f t="shared" ref="EA19:EA21" si="146">SUM(DX19:DZ19)</f>
        <v>0</v>
      </c>
      <c r="EB19" s="135">
        <f t="shared" ref="EB19:ED21" si="147">SUMIFS($DL19:$EA19,$DL$10:$EA$10,EB$10)</f>
        <v>0</v>
      </c>
      <c r="EC19" s="132">
        <f t="shared" si="147"/>
        <v>0</v>
      </c>
      <c r="ED19" s="132">
        <f t="shared" si="147"/>
        <v>0</v>
      </c>
      <c r="EE19" s="138">
        <f t="shared" ref="EE19:EE21" si="148">SUM(EB19:ED19)</f>
        <v>0</v>
      </c>
      <c r="EF19" s="135">
        <f t="shared" ref="EF19:EF21" si="149">DA19-EB19</f>
        <v>0</v>
      </c>
      <c r="EG19" s="132">
        <f t="shared" ref="EG19:EG21" si="150">DB19-EC19</f>
        <v>0</v>
      </c>
      <c r="EH19" s="132">
        <f t="shared" ref="EH19:EH21" si="151">DC19-ED19</f>
        <v>0</v>
      </c>
      <c r="EI19" s="132">
        <f t="shared" ref="EI19:EI21" si="152">SUM(EF19:EH19)</f>
        <v>0</v>
      </c>
    </row>
    <row r="20" spans="1:139" ht="15" x14ac:dyDescent="0.2">
      <c r="A20" s="9" t="s">
        <v>86</v>
      </c>
      <c r="C20" s="132">
        <f>org_data_collection</f>
        <v>0</v>
      </c>
      <c r="D20" s="132">
        <f>sub1_data_collection</f>
        <v>0</v>
      </c>
      <c r="E20" s="132">
        <f>sub2_data_collection</f>
        <v>0</v>
      </c>
      <c r="F20" s="7"/>
      <c r="G20" s="132">
        <f t="shared" ref="G20:G21" si="153">SUM(C20:F20)</f>
        <v>0</v>
      </c>
      <c r="I20" s="144"/>
      <c r="J20" s="145"/>
      <c r="K20" s="145"/>
      <c r="L20" s="137">
        <f t="shared" si="89"/>
        <v>0</v>
      </c>
      <c r="N20" s="135">
        <f t="shared" si="90"/>
        <v>0</v>
      </c>
      <c r="O20" s="132">
        <f t="shared" si="90"/>
        <v>0</v>
      </c>
      <c r="P20" s="132">
        <f t="shared" si="90"/>
        <v>0</v>
      </c>
      <c r="Q20" s="132">
        <f t="shared" si="91"/>
        <v>0</v>
      </c>
      <c r="U20" s="98"/>
      <c r="V20" s="98"/>
      <c r="W20" s="98"/>
      <c r="X20" s="137">
        <f t="shared" si="92"/>
        <v>0</v>
      </c>
      <c r="Y20" s="135">
        <f t="shared" si="93"/>
        <v>0</v>
      </c>
      <c r="Z20" s="132">
        <f t="shared" si="93"/>
        <v>0</v>
      </c>
      <c r="AA20" s="132">
        <f t="shared" si="93"/>
        <v>0</v>
      </c>
      <c r="AB20" s="132">
        <f t="shared" si="94"/>
        <v>0</v>
      </c>
      <c r="AD20" s="144"/>
      <c r="AE20" s="145"/>
      <c r="AF20" s="145"/>
      <c r="AG20" s="137">
        <f t="shared" si="95"/>
        <v>0</v>
      </c>
      <c r="AI20" s="135">
        <f t="shared" si="96"/>
        <v>0</v>
      </c>
      <c r="AJ20" s="132">
        <f t="shared" si="96"/>
        <v>0</v>
      </c>
      <c r="AK20" s="132">
        <f t="shared" si="96"/>
        <v>0</v>
      </c>
      <c r="AL20" s="138">
        <f t="shared" si="97"/>
        <v>0</v>
      </c>
      <c r="AM20" s="135">
        <f t="shared" si="98"/>
        <v>0</v>
      </c>
      <c r="AN20" s="132">
        <f t="shared" si="98"/>
        <v>0</v>
      </c>
      <c r="AO20" s="132">
        <f t="shared" si="98"/>
        <v>0</v>
      </c>
      <c r="AP20" s="132">
        <f t="shared" si="99"/>
        <v>0</v>
      </c>
      <c r="AT20" s="132">
        <f t="shared" si="100"/>
        <v>0</v>
      </c>
      <c r="AU20" s="132">
        <f t="shared" si="101"/>
        <v>0</v>
      </c>
      <c r="AV20" s="132">
        <f t="shared" si="102"/>
        <v>0</v>
      </c>
      <c r="AW20" s="138">
        <f t="shared" si="103"/>
        <v>0</v>
      </c>
      <c r="AX20" s="98"/>
      <c r="AY20" s="98"/>
      <c r="AZ20" s="98"/>
      <c r="BA20" s="137">
        <f t="shared" si="104"/>
        <v>0</v>
      </c>
      <c r="BB20" s="135">
        <f t="shared" si="105"/>
        <v>0</v>
      </c>
      <c r="BC20" s="132">
        <f t="shared" si="105"/>
        <v>0</v>
      </c>
      <c r="BD20" s="132">
        <f t="shared" si="105"/>
        <v>0</v>
      </c>
      <c r="BE20" s="138">
        <f t="shared" si="106"/>
        <v>0</v>
      </c>
      <c r="BF20" s="135">
        <f t="shared" si="107"/>
        <v>0</v>
      </c>
      <c r="BG20" s="132">
        <f t="shared" si="107"/>
        <v>0</v>
      </c>
      <c r="BH20" s="132">
        <f t="shared" si="107"/>
        <v>0</v>
      </c>
      <c r="BI20" s="132">
        <f t="shared" si="108"/>
        <v>0</v>
      </c>
      <c r="BK20" s="144"/>
      <c r="BL20" s="145"/>
      <c r="BM20" s="145"/>
      <c r="BN20" s="137">
        <f t="shared" si="109"/>
        <v>0</v>
      </c>
      <c r="BP20" s="135">
        <f t="shared" si="110"/>
        <v>0</v>
      </c>
      <c r="BQ20" s="132">
        <f t="shared" si="110"/>
        <v>0</v>
      </c>
      <c r="BR20" s="132">
        <f t="shared" si="110"/>
        <v>0</v>
      </c>
      <c r="BS20" s="138">
        <f t="shared" si="111"/>
        <v>0</v>
      </c>
      <c r="BT20" s="135">
        <f t="shared" si="112"/>
        <v>0</v>
      </c>
      <c r="BU20" s="132">
        <f t="shared" si="113"/>
        <v>0</v>
      </c>
      <c r="BV20" s="132">
        <f t="shared" si="114"/>
        <v>0</v>
      </c>
      <c r="BW20" s="132">
        <f t="shared" si="115"/>
        <v>0</v>
      </c>
      <c r="CA20" s="132">
        <f t="shared" si="116"/>
        <v>0</v>
      </c>
      <c r="CB20" s="132">
        <f t="shared" si="117"/>
        <v>0</v>
      </c>
      <c r="CC20" s="132">
        <f t="shared" si="118"/>
        <v>0</v>
      </c>
      <c r="CD20" s="138">
        <f t="shared" si="119"/>
        <v>0</v>
      </c>
      <c r="CE20" s="132">
        <f t="shared" si="120"/>
        <v>0</v>
      </c>
      <c r="CF20" s="132">
        <f t="shared" si="121"/>
        <v>0</v>
      </c>
      <c r="CG20" s="132">
        <f>$AZ20</f>
        <v>0</v>
      </c>
      <c r="CH20" s="138">
        <f>$BA20</f>
        <v>0</v>
      </c>
      <c r="CI20" s="98"/>
      <c r="CJ20" s="98"/>
      <c r="CK20" s="98"/>
      <c r="CL20" s="137">
        <f t="shared" si="122"/>
        <v>0</v>
      </c>
      <c r="CM20" s="135">
        <f t="shared" si="123"/>
        <v>0</v>
      </c>
      <c r="CN20" s="132">
        <f t="shared" si="123"/>
        <v>0</v>
      </c>
      <c r="CO20" s="132">
        <f t="shared" si="123"/>
        <v>0</v>
      </c>
      <c r="CP20" s="138">
        <f t="shared" si="124"/>
        <v>0</v>
      </c>
      <c r="CQ20" s="135">
        <f t="shared" si="125"/>
        <v>0</v>
      </c>
      <c r="CR20" s="132">
        <f t="shared" si="126"/>
        <v>0</v>
      </c>
      <c r="CS20" s="132">
        <f t="shared" si="127"/>
        <v>0</v>
      </c>
      <c r="CT20" s="132">
        <f t="shared" si="128"/>
        <v>0</v>
      </c>
      <c r="CV20" s="144"/>
      <c r="CW20" s="145"/>
      <c r="CX20" s="145"/>
      <c r="CY20" s="137">
        <f t="shared" si="129"/>
        <v>0</v>
      </c>
      <c r="DA20" s="135">
        <f t="shared" si="130"/>
        <v>0</v>
      </c>
      <c r="DB20" s="132">
        <f t="shared" si="130"/>
        <v>0</v>
      </c>
      <c r="DC20" s="132">
        <f t="shared" si="130"/>
        <v>0</v>
      </c>
      <c r="DD20" s="138">
        <f t="shared" si="131"/>
        <v>0</v>
      </c>
      <c r="DE20" s="135">
        <f t="shared" si="132"/>
        <v>0</v>
      </c>
      <c r="DF20" s="132">
        <f t="shared" si="132"/>
        <v>0</v>
      </c>
      <c r="DG20" s="132">
        <f t="shared" si="132"/>
        <v>0</v>
      </c>
      <c r="DH20" s="132">
        <f t="shared" si="133"/>
        <v>0</v>
      </c>
      <c r="DL20" s="132">
        <f t="shared" si="134"/>
        <v>0</v>
      </c>
      <c r="DM20" s="132">
        <f t="shared" si="135"/>
        <v>0</v>
      </c>
      <c r="DN20" s="132">
        <f t="shared" si="136"/>
        <v>0</v>
      </c>
      <c r="DO20" s="138">
        <f t="shared" si="137"/>
        <v>0</v>
      </c>
      <c r="DP20" s="132">
        <f t="shared" si="138"/>
        <v>0</v>
      </c>
      <c r="DQ20" s="132">
        <f t="shared" si="139"/>
        <v>0</v>
      </c>
      <c r="DR20" s="132">
        <f t="shared" si="140"/>
        <v>0</v>
      </c>
      <c r="DS20" s="138">
        <f t="shared" si="141"/>
        <v>0</v>
      </c>
      <c r="DT20" s="132">
        <f t="shared" si="142"/>
        <v>0</v>
      </c>
      <c r="DU20" s="132">
        <f t="shared" si="143"/>
        <v>0</v>
      </c>
      <c r="DV20" s="132">
        <f t="shared" si="144"/>
        <v>0</v>
      </c>
      <c r="DW20" s="138">
        <f t="shared" si="145"/>
        <v>0</v>
      </c>
      <c r="DX20" s="98"/>
      <c r="DY20" s="98"/>
      <c r="DZ20" s="98"/>
      <c r="EA20" s="137">
        <f t="shared" si="146"/>
        <v>0</v>
      </c>
      <c r="EB20" s="135">
        <f t="shared" si="147"/>
        <v>0</v>
      </c>
      <c r="EC20" s="132">
        <f t="shared" si="147"/>
        <v>0</v>
      </c>
      <c r="ED20" s="132">
        <f t="shared" si="147"/>
        <v>0</v>
      </c>
      <c r="EE20" s="138">
        <f t="shared" si="148"/>
        <v>0</v>
      </c>
      <c r="EF20" s="135">
        <f t="shared" si="149"/>
        <v>0</v>
      </c>
      <c r="EG20" s="132">
        <f t="shared" si="150"/>
        <v>0</v>
      </c>
      <c r="EH20" s="132">
        <f t="shared" si="151"/>
        <v>0</v>
      </c>
      <c r="EI20" s="132">
        <f t="shared" si="152"/>
        <v>0</v>
      </c>
    </row>
    <row r="21" spans="1:139" ht="15" x14ac:dyDescent="0.2">
      <c r="A21" s="9" t="s">
        <v>65</v>
      </c>
      <c r="C21" s="132">
        <f>org_direct</f>
        <v>0</v>
      </c>
      <c r="D21" s="132">
        <f>sub1_direct</f>
        <v>0</v>
      </c>
      <c r="E21" s="132">
        <f>sub2_direct</f>
        <v>0</v>
      </c>
      <c r="F21" s="7"/>
      <c r="G21" s="132">
        <f t="shared" si="153"/>
        <v>0</v>
      </c>
      <c r="I21" s="144"/>
      <c r="J21" s="145"/>
      <c r="K21" s="145"/>
      <c r="L21" s="137">
        <f t="shared" si="89"/>
        <v>0</v>
      </c>
      <c r="N21" s="135">
        <f t="shared" si="90"/>
        <v>0</v>
      </c>
      <c r="O21" s="132">
        <f t="shared" si="90"/>
        <v>0</v>
      </c>
      <c r="P21" s="132">
        <f t="shared" si="90"/>
        <v>0</v>
      </c>
      <c r="Q21" s="132">
        <f t="shared" si="91"/>
        <v>0</v>
      </c>
      <c r="U21" s="98"/>
      <c r="V21" s="98"/>
      <c r="W21" s="98"/>
      <c r="X21" s="137">
        <f t="shared" si="92"/>
        <v>0</v>
      </c>
      <c r="Y21" s="135">
        <f t="shared" si="93"/>
        <v>0</v>
      </c>
      <c r="Z21" s="132">
        <f t="shared" si="93"/>
        <v>0</v>
      </c>
      <c r="AA21" s="132">
        <f t="shared" si="93"/>
        <v>0</v>
      </c>
      <c r="AB21" s="132">
        <f t="shared" si="94"/>
        <v>0</v>
      </c>
      <c r="AD21" s="144"/>
      <c r="AE21" s="145"/>
      <c r="AF21" s="145"/>
      <c r="AG21" s="137">
        <f t="shared" si="95"/>
        <v>0</v>
      </c>
      <c r="AI21" s="135">
        <f t="shared" si="96"/>
        <v>0</v>
      </c>
      <c r="AJ21" s="132">
        <f t="shared" si="96"/>
        <v>0</v>
      </c>
      <c r="AK21" s="132">
        <f t="shared" si="96"/>
        <v>0</v>
      </c>
      <c r="AL21" s="138">
        <f t="shared" si="97"/>
        <v>0</v>
      </c>
      <c r="AM21" s="135">
        <f t="shared" si="98"/>
        <v>0</v>
      </c>
      <c r="AN21" s="132">
        <f t="shared" si="98"/>
        <v>0</v>
      </c>
      <c r="AO21" s="132">
        <f t="shared" si="98"/>
        <v>0</v>
      </c>
      <c r="AP21" s="132">
        <f t="shared" si="99"/>
        <v>0</v>
      </c>
      <c r="AT21" s="132">
        <f t="shared" si="100"/>
        <v>0</v>
      </c>
      <c r="AU21" s="132">
        <f t="shared" si="101"/>
        <v>0</v>
      </c>
      <c r="AV21" s="132">
        <f t="shared" si="102"/>
        <v>0</v>
      </c>
      <c r="AW21" s="138">
        <f t="shared" si="103"/>
        <v>0</v>
      </c>
      <c r="AX21" s="98"/>
      <c r="AY21" s="98"/>
      <c r="AZ21" s="98"/>
      <c r="BA21" s="137">
        <f t="shared" si="104"/>
        <v>0</v>
      </c>
      <c r="BB21" s="135">
        <f t="shared" si="105"/>
        <v>0</v>
      </c>
      <c r="BC21" s="132">
        <f t="shared" si="105"/>
        <v>0</v>
      </c>
      <c r="BD21" s="132">
        <f t="shared" si="105"/>
        <v>0</v>
      </c>
      <c r="BE21" s="138">
        <f t="shared" si="106"/>
        <v>0</v>
      </c>
      <c r="BF21" s="135">
        <f t="shared" si="107"/>
        <v>0</v>
      </c>
      <c r="BG21" s="132">
        <f t="shared" si="107"/>
        <v>0</v>
      </c>
      <c r="BH21" s="132">
        <f t="shared" si="107"/>
        <v>0</v>
      </c>
      <c r="BI21" s="132">
        <f t="shared" si="108"/>
        <v>0</v>
      </c>
      <c r="BK21" s="144"/>
      <c r="BL21" s="145"/>
      <c r="BM21" s="145"/>
      <c r="BN21" s="137">
        <f t="shared" si="109"/>
        <v>0</v>
      </c>
      <c r="BP21" s="135">
        <f t="shared" si="110"/>
        <v>0</v>
      </c>
      <c r="BQ21" s="132">
        <f t="shared" si="110"/>
        <v>0</v>
      </c>
      <c r="BR21" s="132">
        <f t="shared" si="110"/>
        <v>0</v>
      </c>
      <c r="BS21" s="138">
        <f t="shared" si="111"/>
        <v>0</v>
      </c>
      <c r="BT21" s="135">
        <f t="shared" si="112"/>
        <v>0</v>
      </c>
      <c r="BU21" s="132">
        <f t="shared" si="113"/>
        <v>0</v>
      </c>
      <c r="BV21" s="132">
        <f t="shared" si="114"/>
        <v>0</v>
      </c>
      <c r="BW21" s="132">
        <f t="shared" si="115"/>
        <v>0</v>
      </c>
      <c r="CA21" s="132">
        <f t="shared" si="116"/>
        <v>0</v>
      </c>
      <c r="CB21" s="132">
        <f t="shared" si="117"/>
        <v>0</v>
      </c>
      <c r="CC21" s="132">
        <f t="shared" si="118"/>
        <v>0</v>
      </c>
      <c r="CD21" s="138">
        <f t="shared" si="119"/>
        <v>0</v>
      </c>
      <c r="CE21" s="132">
        <f t="shared" si="120"/>
        <v>0</v>
      </c>
      <c r="CF21" s="132">
        <f t="shared" si="121"/>
        <v>0</v>
      </c>
      <c r="CG21" s="132">
        <f>$AZ21</f>
        <v>0</v>
      </c>
      <c r="CH21" s="138">
        <f>$BA21</f>
        <v>0</v>
      </c>
      <c r="CI21" s="98"/>
      <c r="CJ21" s="98"/>
      <c r="CK21" s="98"/>
      <c r="CL21" s="137">
        <f t="shared" si="122"/>
        <v>0</v>
      </c>
      <c r="CM21" s="135">
        <f t="shared" si="123"/>
        <v>0</v>
      </c>
      <c r="CN21" s="132">
        <f t="shared" si="123"/>
        <v>0</v>
      </c>
      <c r="CO21" s="132">
        <f t="shared" si="123"/>
        <v>0</v>
      </c>
      <c r="CP21" s="138">
        <f t="shared" si="124"/>
        <v>0</v>
      </c>
      <c r="CQ21" s="135">
        <f t="shared" si="125"/>
        <v>0</v>
      </c>
      <c r="CR21" s="132">
        <f t="shared" si="126"/>
        <v>0</v>
      </c>
      <c r="CS21" s="132">
        <f t="shared" si="127"/>
        <v>0</v>
      </c>
      <c r="CT21" s="132">
        <f t="shared" si="128"/>
        <v>0</v>
      </c>
      <c r="CV21" s="144"/>
      <c r="CW21" s="145"/>
      <c r="CX21" s="145"/>
      <c r="CY21" s="137">
        <f t="shared" si="129"/>
        <v>0</v>
      </c>
      <c r="DA21" s="135">
        <f t="shared" si="130"/>
        <v>0</v>
      </c>
      <c r="DB21" s="132">
        <f t="shared" si="130"/>
        <v>0</v>
      </c>
      <c r="DC21" s="132">
        <f t="shared" si="130"/>
        <v>0</v>
      </c>
      <c r="DD21" s="138">
        <f t="shared" si="131"/>
        <v>0</v>
      </c>
      <c r="DE21" s="135">
        <f t="shared" si="132"/>
        <v>0</v>
      </c>
      <c r="DF21" s="132">
        <f t="shared" si="132"/>
        <v>0</v>
      </c>
      <c r="DG21" s="132">
        <f t="shared" si="132"/>
        <v>0</v>
      </c>
      <c r="DH21" s="132">
        <f t="shared" si="133"/>
        <v>0</v>
      </c>
      <c r="DL21" s="132">
        <f t="shared" si="134"/>
        <v>0</v>
      </c>
      <c r="DM21" s="132">
        <f t="shared" si="135"/>
        <v>0</v>
      </c>
      <c r="DN21" s="132">
        <f t="shared" si="136"/>
        <v>0</v>
      </c>
      <c r="DO21" s="138">
        <f t="shared" si="137"/>
        <v>0</v>
      </c>
      <c r="DP21" s="132">
        <f t="shared" si="138"/>
        <v>0</v>
      </c>
      <c r="DQ21" s="132">
        <f t="shared" si="139"/>
        <v>0</v>
      </c>
      <c r="DR21" s="132">
        <f t="shared" si="140"/>
        <v>0</v>
      </c>
      <c r="DS21" s="138">
        <f t="shared" si="141"/>
        <v>0</v>
      </c>
      <c r="DT21" s="132">
        <f t="shared" si="142"/>
        <v>0</v>
      </c>
      <c r="DU21" s="132">
        <f t="shared" si="143"/>
        <v>0</v>
      </c>
      <c r="DV21" s="132">
        <f t="shared" si="144"/>
        <v>0</v>
      </c>
      <c r="DW21" s="138">
        <f t="shared" si="145"/>
        <v>0</v>
      </c>
      <c r="DX21" s="98"/>
      <c r="DY21" s="98"/>
      <c r="DZ21" s="98"/>
      <c r="EA21" s="137">
        <f t="shared" si="146"/>
        <v>0</v>
      </c>
      <c r="EB21" s="135">
        <f t="shared" si="147"/>
        <v>0</v>
      </c>
      <c r="EC21" s="132">
        <f t="shared" si="147"/>
        <v>0</v>
      </c>
      <c r="ED21" s="132">
        <f t="shared" si="147"/>
        <v>0</v>
      </c>
      <c r="EE21" s="138">
        <f t="shared" si="148"/>
        <v>0</v>
      </c>
      <c r="EF21" s="135">
        <f t="shared" si="149"/>
        <v>0</v>
      </c>
      <c r="EG21" s="132">
        <f t="shared" si="150"/>
        <v>0</v>
      </c>
      <c r="EH21" s="132">
        <f t="shared" si="151"/>
        <v>0</v>
      </c>
      <c r="EI21" s="132">
        <f t="shared" si="152"/>
        <v>0</v>
      </c>
    </row>
    <row r="22" spans="1:139" ht="3.95" hidden="1" customHeight="1" outlineLevel="1" x14ac:dyDescent="0.2">
      <c r="A22" s="9"/>
      <c r="C22" s="7"/>
      <c r="D22" s="7"/>
      <c r="E22" s="7"/>
      <c r="F22" s="7"/>
      <c r="G22" s="7"/>
      <c r="L22" s="130"/>
      <c r="N22" s="7"/>
      <c r="O22" s="7"/>
      <c r="P22" s="7"/>
      <c r="Q22" s="7"/>
      <c r="U22" s="7"/>
      <c r="V22" s="7"/>
      <c r="W22" s="7"/>
      <c r="X22" s="130"/>
      <c r="Y22" s="7"/>
      <c r="Z22" s="7"/>
      <c r="AA22" s="7"/>
      <c r="AB22" s="7"/>
      <c r="AG22" s="130"/>
      <c r="AI22" s="7"/>
      <c r="AJ22" s="7"/>
      <c r="AK22" s="7"/>
      <c r="AL22" s="130"/>
      <c r="AM22" s="7"/>
      <c r="AN22" s="7"/>
      <c r="AO22" s="7"/>
      <c r="AP22" s="7"/>
      <c r="AT22" s="132"/>
      <c r="AU22" s="132"/>
      <c r="AV22" s="132"/>
      <c r="AW22" s="138"/>
      <c r="AX22" s="7"/>
      <c r="AY22" s="7"/>
      <c r="AZ22" s="7"/>
      <c r="BA22" s="130"/>
      <c r="BB22" s="7"/>
      <c r="BC22" s="7"/>
      <c r="BD22" s="7"/>
      <c r="BE22" s="130"/>
      <c r="BF22" s="7"/>
      <c r="BG22" s="7"/>
      <c r="BH22" s="7"/>
      <c r="BI22" s="7"/>
      <c r="BN22" s="130"/>
      <c r="BP22" s="7"/>
      <c r="BQ22" s="7"/>
      <c r="BR22" s="7"/>
      <c r="BS22" s="130"/>
      <c r="BT22" s="7"/>
      <c r="BU22" s="7"/>
      <c r="BV22" s="7"/>
      <c r="BW22" s="7"/>
      <c r="CA22" s="132"/>
      <c r="CB22" s="132"/>
      <c r="CC22" s="132"/>
      <c r="CD22" s="138"/>
      <c r="CE22" s="132"/>
      <c r="CF22" s="132"/>
      <c r="CG22" s="132"/>
      <c r="CH22" s="138"/>
      <c r="CI22" s="7"/>
      <c r="CJ22" s="7"/>
      <c r="CK22" s="7"/>
      <c r="CL22" s="130"/>
      <c r="CM22" s="7"/>
      <c r="CN22" s="7"/>
      <c r="CO22" s="7"/>
      <c r="CP22" s="130"/>
      <c r="CQ22" s="7"/>
      <c r="CR22" s="7"/>
      <c r="CS22" s="7"/>
      <c r="CT22" s="7"/>
      <c r="CY22" s="130"/>
      <c r="DA22" s="7"/>
      <c r="DB22" s="7"/>
      <c r="DC22" s="7"/>
      <c r="DD22" s="130"/>
      <c r="DE22" s="7"/>
      <c r="DF22" s="7"/>
      <c r="DG22" s="7"/>
      <c r="DH22" s="7"/>
      <c r="DL22" s="132"/>
      <c r="DM22" s="132"/>
      <c r="DN22" s="132"/>
      <c r="DO22" s="138"/>
      <c r="DP22" s="132"/>
      <c r="DQ22" s="132"/>
      <c r="DR22" s="132"/>
      <c r="DS22" s="138"/>
      <c r="DT22" s="132"/>
      <c r="DU22" s="132"/>
      <c r="DV22" s="132"/>
      <c r="DW22" s="138"/>
      <c r="DX22" s="7"/>
      <c r="DY22" s="7"/>
      <c r="DZ22" s="7"/>
      <c r="EA22" s="130"/>
      <c r="EB22" s="7"/>
      <c r="EC22" s="7"/>
      <c r="ED22" s="7"/>
      <c r="EE22" s="130"/>
      <c r="EF22" s="7"/>
      <c r="EG22" s="7"/>
      <c r="EH22" s="7"/>
      <c r="EI22" s="7"/>
    </row>
    <row r="23" spans="1:139" ht="15" hidden="1" outlineLevel="1" x14ac:dyDescent="0.2">
      <c r="A23" s="9" t="s">
        <v>184</v>
      </c>
      <c r="C23" s="132">
        <f ca="1">SUBTOTAL(9,C11:C22)</f>
        <v>0</v>
      </c>
      <c r="D23" s="132">
        <f ca="1">SUBTOTAL(9,D11:D22)</f>
        <v>0</v>
      </c>
      <c r="E23" s="132">
        <f ca="1">SUBTOTAL(9,E11:E22)</f>
        <v>0</v>
      </c>
      <c r="F23" s="10"/>
      <c r="G23" s="132">
        <f ca="1">SUBTOTAL(9,G11:G22)</f>
        <v>0</v>
      </c>
      <c r="I23" s="135">
        <f t="shared" ref="I23:Q23" si="154">SUBTOTAL(9,I11:I22)</f>
        <v>0</v>
      </c>
      <c r="J23" s="132">
        <f t="shared" si="154"/>
        <v>0</v>
      </c>
      <c r="K23" s="132">
        <f t="shared" si="154"/>
        <v>0</v>
      </c>
      <c r="L23" s="137">
        <f t="shared" si="154"/>
        <v>0</v>
      </c>
      <c r="N23" s="135">
        <f t="shared" ca="1" si="154"/>
        <v>0</v>
      </c>
      <c r="O23" s="132">
        <f t="shared" ca="1" si="154"/>
        <v>0</v>
      </c>
      <c r="P23" s="132">
        <f t="shared" ca="1" si="154"/>
        <v>0</v>
      </c>
      <c r="Q23" s="132">
        <f t="shared" ca="1" si="154"/>
        <v>0</v>
      </c>
      <c r="U23" s="132">
        <f t="shared" ref="U23:AB23" si="155">SUBTOTAL(9,U11:U22)</f>
        <v>0</v>
      </c>
      <c r="V23" s="132">
        <f t="shared" si="155"/>
        <v>0</v>
      </c>
      <c r="W23" s="132">
        <f t="shared" si="155"/>
        <v>0</v>
      </c>
      <c r="X23" s="138">
        <f t="shared" si="155"/>
        <v>0</v>
      </c>
      <c r="Y23" s="135">
        <f t="shared" ca="1" si="155"/>
        <v>0</v>
      </c>
      <c r="Z23" s="132">
        <f t="shared" ca="1" si="155"/>
        <v>0</v>
      </c>
      <c r="AA23" s="132">
        <f t="shared" ca="1" si="155"/>
        <v>0</v>
      </c>
      <c r="AB23" s="132">
        <f t="shared" ca="1" si="155"/>
        <v>0</v>
      </c>
      <c r="AD23" s="135">
        <f t="shared" ref="AD23:AP23" si="156">SUBTOTAL(9,AD11:AD22)</f>
        <v>0</v>
      </c>
      <c r="AE23" s="132">
        <f t="shared" si="156"/>
        <v>0</v>
      </c>
      <c r="AF23" s="132">
        <f t="shared" si="156"/>
        <v>0</v>
      </c>
      <c r="AG23" s="137">
        <f t="shared" si="156"/>
        <v>0</v>
      </c>
      <c r="AI23" s="135">
        <f t="shared" ca="1" si="156"/>
        <v>0</v>
      </c>
      <c r="AJ23" s="132">
        <f t="shared" ca="1" si="156"/>
        <v>0</v>
      </c>
      <c r="AK23" s="132">
        <f t="shared" ca="1" si="156"/>
        <v>0</v>
      </c>
      <c r="AL23" s="138">
        <f t="shared" ca="1" si="156"/>
        <v>0</v>
      </c>
      <c r="AM23" s="135">
        <f t="shared" ca="1" si="156"/>
        <v>0</v>
      </c>
      <c r="AN23" s="132">
        <f t="shared" ca="1" si="156"/>
        <v>0</v>
      </c>
      <c r="AO23" s="132">
        <f t="shared" ca="1" si="156"/>
        <v>0</v>
      </c>
      <c r="AP23" s="132">
        <f t="shared" ca="1" si="156"/>
        <v>0</v>
      </c>
      <c r="AT23" s="132">
        <f t="shared" ref="AT23:BI23" si="157">SUBTOTAL(9,AT11:AT22)</f>
        <v>0</v>
      </c>
      <c r="AU23" s="132">
        <f t="shared" si="157"/>
        <v>0</v>
      </c>
      <c r="AV23" s="132">
        <f t="shared" si="157"/>
        <v>0</v>
      </c>
      <c r="AW23" s="138">
        <f t="shared" si="157"/>
        <v>0</v>
      </c>
      <c r="AX23" s="132">
        <f t="shared" si="157"/>
        <v>0</v>
      </c>
      <c r="AY23" s="132">
        <f t="shared" si="157"/>
        <v>0</v>
      </c>
      <c r="AZ23" s="132">
        <f t="shared" si="157"/>
        <v>0</v>
      </c>
      <c r="BA23" s="138">
        <f t="shared" si="157"/>
        <v>0</v>
      </c>
      <c r="BB23" s="135">
        <f t="shared" si="157"/>
        <v>0</v>
      </c>
      <c r="BC23" s="132">
        <f t="shared" si="157"/>
        <v>0</v>
      </c>
      <c r="BD23" s="132">
        <f t="shared" si="157"/>
        <v>0</v>
      </c>
      <c r="BE23" s="138">
        <f t="shared" si="157"/>
        <v>0</v>
      </c>
      <c r="BF23" s="135">
        <f t="shared" ca="1" si="157"/>
        <v>0</v>
      </c>
      <c r="BG23" s="132">
        <f t="shared" ca="1" si="157"/>
        <v>0</v>
      </c>
      <c r="BH23" s="132">
        <f t="shared" ca="1" si="157"/>
        <v>0</v>
      </c>
      <c r="BI23" s="132">
        <f t="shared" ca="1" si="157"/>
        <v>0</v>
      </c>
      <c r="BK23" s="135">
        <f t="shared" ref="BK23:BW23" si="158">SUBTOTAL(9,BK11:BK22)</f>
        <v>0</v>
      </c>
      <c r="BL23" s="132">
        <f t="shared" si="158"/>
        <v>0</v>
      </c>
      <c r="BM23" s="132">
        <f t="shared" si="158"/>
        <v>0</v>
      </c>
      <c r="BN23" s="137">
        <f t="shared" si="158"/>
        <v>0</v>
      </c>
      <c r="BP23" s="135">
        <f t="shared" ca="1" si="158"/>
        <v>0</v>
      </c>
      <c r="BQ23" s="132">
        <f t="shared" ca="1" si="158"/>
        <v>0</v>
      </c>
      <c r="BR23" s="132">
        <f t="shared" ca="1" si="158"/>
        <v>0</v>
      </c>
      <c r="BS23" s="138">
        <f t="shared" ca="1" si="158"/>
        <v>0</v>
      </c>
      <c r="BT23" s="135">
        <f t="shared" ca="1" si="158"/>
        <v>0</v>
      </c>
      <c r="BU23" s="132">
        <f t="shared" ca="1" si="158"/>
        <v>0</v>
      </c>
      <c r="BV23" s="132">
        <f t="shared" ca="1" si="158"/>
        <v>0</v>
      </c>
      <c r="BW23" s="132">
        <f t="shared" ca="1" si="158"/>
        <v>0</v>
      </c>
      <c r="CA23" s="132">
        <f t="shared" ref="CA23:CT23" si="159">SUBTOTAL(9,CA11:CA22)</f>
        <v>0</v>
      </c>
      <c r="CB23" s="132">
        <f t="shared" si="159"/>
        <v>0</v>
      </c>
      <c r="CC23" s="132">
        <f t="shared" si="159"/>
        <v>0</v>
      </c>
      <c r="CD23" s="138">
        <f t="shared" si="159"/>
        <v>0</v>
      </c>
      <c r="CE23" s="132">
        <f t="shared" si="159"/>
        <v>0</v>
      </c>
      <c r="CF23" s="132">
        <f t="shared" si="159"/>
        <v>0</v>
      </c>
      <c r="CG23" s="132">
        <f t="shared" si="159"/>
        <v>0</v>
      </c>
      <c r="CH23" s="138">
        <f t="shared" si="159"/>
        <v>0</v>
      </c>
      <c r="CI23" s="132">
        <f t="shared" si="159"/>
        <v>0</v>
      </c>
      <c r="CJ23" s="132">
        <f t="shared" si="159"/>
        <v>0</v>
      </c>
      <c r="CK23" s="132">
        <f t="shared" si="159"/>
        <v>0</v>
      </c>
      <c r="CL23" s="138">
        <f t="shared" si="159"/>
        <v>0</v>
      </c>
      <c r="CM23" s="135">
        <f t="shared" si="159"/>
        <v>0</v>
      </c>
      <c r="CN23" s="132">
        <f t="shared" si="159"/>
        <v>0</v>
      </c>
      <c r="CO23" s="132">
        <f t="shared" si="159"/>
        <v>0</v>
      </c>
      <c r="CP23" s="138">
        <f t="shared" si="159"/>
        <v>0</v>
      </c>
      <c r="CQ23" s="135">
        <f t="shared" ca="1" si="159"/>
        <v>0</v>
      </c>
      <c r="CR23" s="132">
        <f t="shared" ca="1" si="159"/>
        <v>0</v>
      </c>
      <c r="CS23" s="132">
        <f t="shared" ca="1" si="159"/>
        <v>0</v>
      </c>
      <c r="CT23" s="132">
        <f t="shared" ca="1" si="159"/>
        <v>0</v>
      </c>
      <c r="CV23" s="135">
        <f t="shared" ref="CV23:DH23" si="160">SUBTOTAL(9,CV11:CV22)</f>
        <v>0</v>
      </c>
      <c r="CW23" s="132">
        <f t="shared" si="160"/>
        <v>0</v>
      </c>
      <c r="CX23" s="132">
        <f t="shared" si="160"/>
        <v>0</v>
      </c>
      <c r="CY23" s="137">
        <f t="shared" si="160"/>
        <v>0</v>
      </c>
      <c r="DA23" s="135">
        <f t="shared" ca="1" si="160"/>
        <v>0</v>
      </c>
      <c r="DB23" s="132">
        <f t="shared" ca="1" si="160"/>
        <v>0</v>
      </c>
      <c r="DC23" s="132">
        <f t="shared" ca="1" si="160"/>
        <v>0</v>
      </c>
      <c r="DD23" s="138">
        <f t="shared" ca="1" si="160"/>
        <v>0</v>
      </c>
      <c r="DE23" s="135">
        <f t="shared" ca="1" si="160"/>
        <v>0</v>
      </c>
      <c r="DF23" s="132">
        <f t="shared" ca="1" si="160"/>
        <v>0</v>
      </c>
      <c r="DG23" s="132">
        <f t="shared" ca="1" si="160"/>
        <v>0</v>
      </c>
      <c r="DH23" s="132">
        <f t="shared" ca="1" si="160"/>
        <v>0</v>
      </c>
      <c r="DL23" s="132">
        <f t="shared" ref="DL23:EI23" si="161">SUBTOTAL(9,DL11:DL22)</f>
        <v>0</v>
      </c>
      <c r="DM23" s="132">
        <f t="shared" si="161"/>
        <v>0</v>
      </c>
      <c r="DN23" s="132">
        <f t="shared" si="161"/>
        <v>0</v>
      </c>
      <c r="DO23" s="138">
        <f t="shared" si="161"/>
        <v>0</v>
      </c>
      <c r="DP23" s="132">
        <f t="shared" si="161"/>
        <v>0</v>
      </c>
      <c r="DQ23" s="132">
        <f t="shared" si="161"/>
        <v>0</v>
      </c>
      <c r="DR23" s="132">
        <f t="shared" si="161"/>
        <v>0</v>
      </c>
      <c r="DS23" s="138">
        <f t="shared" si="161"/>
        <v>0</v>
      </c>
      <c r="DT23" s="132">
        <f t="shared" si="161"/>
        <v>0</v>
      </c>
      <c r="DU23" s="132">
        <f t="shared" si="161"/>
        <v>0</v>
      </c>
      <c r="DV23" s="132">
        <f t="shared" si="161"/>
        <v>0</v>
      </c>
      <c r="DW23" s="138">
        <f t="shared" si="161"/>
        <v>0</v>
      </c>
      <c r="DX23" s="132">
        <f t="shared" si="161"/>
        <v>0</v>
      </c>
      <c r="DY23" s="132">
        <f t="shared" si="161"/>
        <v>0</v>
      </c>
      <c r="DZ23" s="132">
        <f t="shared" si="161"/>
        <v>0</v>
      </c>
      <c r="EA23" s="138">
        <f t="shared" si="161"/>
        <v>0</v>
      </c>
      <c r="EB23" s="135">
        <f t="shared" si="161"/>
        <v>0</v>
      </c>
      <c r="EC23" s="132">
        <f t="shared" si="161"/>
        <v>0</v>
      </c>
      <c r="ED23" s="132">
        <f t="shared" si="161"/>
        <v>0</v>
      </c>
      <c r="EE23" s="138">
        <f t="shared" si="161"/>
        <v>0</v>
      </c>
      <c r="EF23" s="135">
        <f t="shared" ca="1" si="161"/>
        <v>0</v>
      </c>
      <c r="EG23" s="132">
        <f t="shared" ca="1" si="161"/>
        <v>0</v>
      </c>
      <c r="EH23" s="132">
        <f t="shared" ca="1" si="161"/>
        <v>0</v>
      </c>
      <c r="EI23" s="132">
        <f t="shared" ca="1" si="161"/>
        <v>0</v>
      </c>
    </row>
    <row r="24" spans="1:139" ht="12.75" hidden="1" customHeight="1" outlineLevel="1" x14ac:dyDescent="0.15">
      <c r="A24" s="9"/>
      <c r="C24" s="7"/>
      <c r="D24" s="7"/>
      <c r="E24" s="7"/>
      <c r="F24" s="7"/>
      <c r="G24" s="7"/>
      <c r="L24" s="130"/>
      <c r="N24" s="7"/>
      <c r="O24" s="7"/>
      <c r="P24" s="7"/>
      <c r="Q24" s="7"/>
      <c r="U24" s="7"/>
      <c r="V24" s="7"/>
      <c r="W24" s="7"/>
      <c r="X24" s="130"/>
      <c r="Y24" s="7"/>
      <c r="Z24" s="7"/>
      <c r="AA24" s="7"/>
      <c r="AB24" s="7"/>
      <c r="AG24" s="130"/>
      <c r="AI24" s="7"/>
      <c r="AJ24" s="7"/>
      <c r="AK24" s="7"/>
      <c r="AL24" s="130"/>
      <c r="AM24" s="7"/>
      <c r="AN24" s="7"/>
      <c r="AO24" s="7"/>
      <c r="AP24" s="7"/>
      <c r="AT24" s="7"/>
      <c r="AU24" s="7"/>
      <c r="AV24" s="7"/>
      <c r="AW24" s="130"/>
      <c r="AX24" s="7"/>
      <c r="AY24" s="7"/>
      <c r="AZ24" s="7"/>
      <c r="BA24" s="130"/>
      <c r="BB24" s="7"/>
      <c r="BC24" s="7"/>
      <c r="BD24" s="7"/>
      <c r="BE24" s="130"/>
      <c r="BF24" s="7"/>
      <c r="BG24" s="7"/>
      <c r="BH24" s="7"/>
      <c r="BI24" s="7"/>
      <c r="BN24" s="130"/>
      <c r="BP24" s="7"/>
      <c r="BQ24" s="7"/>
      <c r="BR24" s="7"/>
      <c r="BS24" s="130"/>
      <c r="BT24" s="7"/>
      <c r="BU24" s="7"/>
      <c r="BV24" s="7"/>
      <c r="BW24" s="7"/>
      <c r="CA24" s="7"/>
      <c r="CB24" s="7"/>
      <c r="CC24" s="7"/>
      <c r="CD24" s="130"/>
      <c r="CE24" s="7"/>
      <c r="CF24" s="7"/>
      <c r="CG24" s="7"/>
      <c r="CH24" s="130"/>
      <c r="CI24" s="7"/>
      <c r="CJ24" s="7"/>
      <c r="CK24" s="7"/>
      <c r="CL24" s="130"/>
      <c r="CM24" s="7"/>
      <c r="CN24" s="7"/>
      <c r="CO24" s="7"/>
      <c r="CP24" s="130"/>
      <c r="CQ24" s="7"/>
      <c r="CR24" s="7"/>
      <c r="CS24" s="7"/>
      <c r="CT24" s="7"/>
      <c r="CY24" s="130"/>
      <c r="DA24" s="7"/>
      <c r="DB24" s="7"/>
      <c r="DC24" s="7"/>
      <c r="DD24" s="130"/>
      <c r="DE24" s="7"/>
      <c r="DF24" s="7"/>
      <c r="DG24" s="7"/>
      <c r="DH24" s="7"/>
      <c r="DL24" s="7"/>
      <c r="DM24" s="7"/>
      <c r="DN24" s="7"/>
      <c r="DO24" s="130"/>
      <c r="DP24" s="7"/>
      <c r="DQ24" s="7"/>
      <c r="DR24" s="7"/>
      <c r="DS24" s="130"/>
      <c r="DT24" s="7"/>
      <c r="DU24" s="7"/>
      <c r="DV24" s="7"/>
      <c r="DW24" s="130"/>
      <c r="DX24" s="7"/>
      <c r="DY24" s="7"/>
      <c r="DZ24" s="7"/>
      <c r="EA24" s="130"/>
      <c r="EB24" s="7"/>
      <c r="EC24" s="7"/>
      <c r="ED24" s="7"/>
      <c r="EE24" s="130"/>
      <c r="EF24" s="7"/>
      <c r="EG24" s="7"/>
      <c r="EH24" s="7"/>
      <c r="EI24" s="7"/>
    </row>
    <row r="25" spans="1:139" ht="15" collapsed="1" x14ac:dyDescent="0.2">
      <c r="A25" s="9" t="s">
        <v>216</v>
      </c>
      <c r="C25" s="132">
        <f>org_data</f>
        <v>0</v>
      </c>
      <c r="D25" s="132">
        <f>sub1_data</f>
        <v>0</v>
      </c>
      <c r="E25" s="132">
        <f>sub2_data</f>
        <v>0</v>
      </c>
      <c r="F25" s="7"/>
      <c r="G25" s="132">
        <f t="shared" ref="G25" si="162">SUM(C25:F25)</f>
        <v>0</v>
      </c>
      <c r="I25" s="144"/>
      <c r="J25" s="145"/>
      <c r="K25" s="145"/>
      <c r="L25" s="137">
        <f>SUM(I25:K25)</f>
        <v>0</v>
      </c>
      <c r="N25" s="135">
        <f>C25+I25</f>
        <v>0</v>
      </c>
      <c r="O25" s="132">
        <f>D25+J25</f>
        <v>0</v>
      </c>
      <c r="P25" s="132">
        <f>E25+K25</f>
        <v>0</v>
      </c>
      <c r="Q25" s="132">
        <f>SUM(N25:P25)</f>
        <v>0</v>
      </c>
      <c r="U25" s="98"/>
      <c r="V25" s="98"/>
      <c r="W25" s="98"/>
      <c r="X25" s="137">
        <f>SUM(U25:W25)</f>
        <v>0</v>
      </c>
      <c r="Y25" s="135">
        <f>N25-U25</f>
        <v>0</v>
      </c>
      <c r="Z25" s="132">
        <f>O25-V25</f>
        <v>0</v>
      </c>
      <c r="AA25" s="132">
        <f>P25-W25</f>
        <v>0</v>
      </c>
      <c r="AB25" s="132">
        <f>SUM(Y25:AA25)</f>
        <v>0</v>
      </c>
      <c r="AD25" s="144"/>
      <c r="AE25" s="145"/>
      <c r="AF25" s="145"/>
      <c r="AG25" s="137">
        <f>SUM(AD25:AF25)</f>
        <v>0</v>
      </c>
      <c r="AI25" s="135">
        <f>N25+AD25</f>
        <v>0</v>
      </c>
      <c r="AJ25" s="132">
        <f>O25+AE25</f>
        <v>0</v>
      </c>
      <c r="AK25" s="132">
        <f>P25+AF25</f>
        <v>0</v>
      </c>
      <c r="AL25" s="138">
        <f>SUM(AI25:AK25)</f>
        <v>0</v>
      </c>
      <c r="AM25" s="135">
        <f>AI25-U25</f>
        <v>0</v>
      </c>
      <c r="AN25" s="132">
        <f>AJ25-V25</f>
        <v>0</v>
      </c>
      <c r="AO25" s="132">
        <f>AK25-W25</f>
        <v>0</v>
      </c>
      <c r="AP25" s="132">
        <f>SUM(AM25:AO25)</f>
        <v>0</v>
      </c>
      <c r="AT25" s="132">
        <f>$U25</f>
        <v>0</v>
      </c>
      <c r="AU25" s="132">
        <f>$V25</f>
        <v>0</v>
      </c>
      <c r="AV25" s="132">
        <f>$W25</f>
        <v>0</v>
      </c>
      <c r="AW25" s="138">
        <f>$X25</f>
        <v>0</v>
      </c>
      <c r="AX25" s="98"/>
      <c r="AY25" s="98"/>
      <c r="AZ25" s="98"/>
      <c r="BA25" s="137">
        <f>SUM(AX25:AZ25)</f>
        <v>0</v>
      </c>
      <c r="BB25" s="135">
        <f>SUMIFS($AT25:$BA25,$AT$10:$BA$10,BB$10)</f>
        <v>0</v>
      </c>
      <c r="BC25" s="132">
        <f>SUMIFS($AT25:$BA25,$AT$10:$BA$10,BC$10)</f>
        <v>0</v>
      </c>
      <c r="BD25" s="132">
        <f>SUMIFS($AT25:$BA25,$AT$10:$BA$10,BD$10)</f>
        <v>0</v>
      </c>
      <c r="BE25" s="138">
        <f>SUM(BB25:BD25)</f>
        <v>0</v>
      </c>
      <c r="BF25" s="135">
        <f>AI25-BB25</f>
        <v>0</v>
      </c>
      <c r="BG25" s="132">
        <f>AJ25-BC25</f>
        <v>0</v>
      </c>
      <c r="BH25" s="132">
        <f>AK25-BD25</f>
        <v>0</v>
      </c>
      <c r="BI25" s="132">
        <f>SUM(BF25:BH25)</f>
        <v>0</v>
      </c>
      <c r="BK25" s="144"/>
      <c r="BL25" s="145"/>
      <c r="BM25" s="145"/>
      <c r="BN25" s="137">
        <f>SUM(BK25:BM25)</f>
        <v>0</v>
      </c>
      <c r="BP25" s="135">
        <f>AI25+BK25</f>
        <v>0</v>
      </c>
      <c r="BQ25" s="132">
        <f>AJ25+BL25</f>
        <v>0</v>
      </c>
      <c r="BR25" s="132">
        <f>AK25+BM25</f>
        <v>0</v>
      </c>
      <c r="BS25" s="138">
        <f>SUM(BP25:BR25)</f>
        <v>0</v>
      </c>
      <c r="BT25" s="135">
        <f>BP25-BB25</f>
        <v>0</v>
      </c>
      <c r="BU25" s="132">
        <f>BQ25-BC25</f>
        <v>0</v>
      </c>
      <c r="BV25" s="132">
        <f>BR25-BD25</f>
        <v>0</v>
      </c>
      <c r="BW25" s="132">
        <f>SUM(BT25:BV25)</f>
        <v>0</v>
      </c>
      <c r="CA25" s="132">
        <f>$U25</f>
        <v>0</v>
      </c>
      <c r="CB25" s="132">
        <f>$V25</f>
        <v>0</v>
      </c>
      <c r="CC25" s="132">
        <f>$W25</f>
        <v>0</v>
      </c>
      <c r="CD25" s="138">
        <f>$X25</f>
        <v>0</v>
      </c>
      <c r="CE25" s="132">
        <f>$AX25</f>
        <v>0</v>
      </c>
      <c r="CF25" s="132">
        <f>$AY25</f>
        <v>0</v>
      </c>
      <c r="CG25" s="132">
        <f>$AZ25</f>
        <v>0</v>
      </c>
      <c r="CH25" s="138">
        <f>$BA25</f>
        <v>0</v>
      </c>
      <c r="CI25" s="98"/>
      <c r="CJ25" s="98"/>
      <c r="CK25" s="98"/>
      <c r="CL25" s="137">
        <f>SUM(CI25:CK25)</f>
        <v>0</v>
      </c>
      <c r="CM25" s="135">
        <f>SUMIFS($CA25:$CL25,$CA$10:$CL$10,CM$10)</f>
        <v>0</v>
      </c>
      <c r="CN25" s="132">
        <f>SUMIFS($CA25:$CL25,$CA$10:$CL$10,CN$10)</f>
        <v>0</v>
      </c>
      <c r="CO25" s="132">
        <f>SUMIFS($CA25:$CL25,$CA$10:$CL$10,CO$10)</f>
        <v>0</v>
      </c>
      <c r="CP25" s="138">
        <f>SUM(CM25:CO25)</f>
        <v>0</v>
      </c>
      <c r="CQ25" s="135">
        <f>BP25-CM25</f>
        <v>0</v>
      </c>
      <c r="CR25" s="132">
        <f>BQ25-CN25</f>
        <v>0</v>
      </c>
      <c r="CS25" s="132">
        <f>BR25-CO25</f>
        <v>0</v>
      </c>
      <c r="CT25" s="132">
        <f>SUM(CQ25:CS25)</f>
        <v>0</v>
      </c>
      <c r="CV25" s="144"/>
      <c r="CW25" s="145"/>
      <c r="CX25" s="145"/>
      <c r="CY25" s="137">
        <f>SUM(CV25:CX25)</f>
        <v>0</v>
      </c>
      <c r="DA25" s="135">
        <f>BP25+CV25</f>
        <v>0</v>
      </c>
      <c r="DB25" s="132">
        <f>BQ25+CW25</f>
        <v>0</v>
      </c>
      <c r="DC25" s="132">
        <f>BR25+CX25</f>
        <v>0</v>
      </c>
      <c r="DD25" s="138">
        <f>SUM(DA25:DC25)</f>
        <v>0</v>
      </c>
      <c r="DE25" s="135">
        <f>DA25-CM25</f>
        <v>0</v>
      </c>
      <c r="DF25" s="132">
        <f>DB25-CN25</f>
        <v>0</v>
      </c>
      <c r="DG25" s="132">
        <f>DC25-CO25</f>
        <v>0</v>
      </c>
      <c r="DH25" s="132">
        <f>SUM(DE25:DG25)</f>
        <v>0</v>
      </c>
      <c r="DL25" s="132">
        <f>$U25</f>
        <v>0</v>
      </c>
      <c r="DM25" s="132">
        <f>$V25</f>
        <v>0</v>
      </c>
      <c r="DN25" s="132">
        <f>$W25</f>
        <v>0</v>
      </c>
      <c r="DO25" s="138">
        <f>$X25</f>
        <v>0</v>
      </c>
      <c r="DP25" s="132">
        <f>$AX25</f>
        <v>0</v>
      </c>
      <c r="DQ25" s="132">
        <f>$AY25</f>
        <v>0</v>
      </c>
      <c r="DR25" s="132">
        <f>$AZ25</f>
        <v>0</v>
      </c>
      <c r="DS25" s="138">
        <f>$BA25</f>
        <v>0</v>
      </c>
      <c r="DT25" s="132">
        <f>$CI25</f>
        <v>0</v>
      </c>
      <c r="DU25" s="132">
        <f>$CJ25</f>
        <v>0</v>
      </c>
      <c r="DV25" s="132">
        <f>$CK25</f>
        <v>0</v>
      </c>
      <c r="DW25" s="138">
        <f>$CL25</f>
        <v>0</v>
      </c>
      <c r="DX25" s="98"/>
      <c r="DY25" s="98"/>
      <c r="DZ25" s="98"/>
      <c r="EA25" s="137">
        <f>SUM(DX25:DZ25)</f>
        <v>0</v>
      </c>
      <c r="EB25" s="135">
        <f>SUMIFS($DL25:$EA25,$DL$10:$EA$10,EB$10)</f>
        <v>0</v>
      </c>
      <c r="EC25" s="132">
        <f>SUMIFS($DL25:$EA25,$DL$10:$EA$10,EC$10)</f>
        <v>0</v>
      </c>
      <c r="ED25" s="132">
        <f>SUMIFS($DL25:$EA25,$DL$10:$EA$10,ED$10)</f>
        <v>0</v>
      </c>
      <c r="EE25" s="138">
        <f>SUM(EB25:ED25)</f>
        <v>0</v>
      </c>
      <c r="EF25" s="135">
        <f>DA25-EB25</f>
        <v>0</v>
      </c>
      <c r="EG25" s="132">
        <f>DB25-EC25</f>
        <v>0</v>
      </c>
      <c r="EH25" s="132">
        <f>DC25-ED25</f>
        <v>0</v>
      </c>
      <c r="EI25" s="132">
        <f>SUM(EF25:EH25)</f>
        <v>0</v>
      </c>
    </row>
    <row r="26" spans="1:139" ht="12.75" hidden="1" customHeight="1" outlineLevel="1" x14ac:dyDescent="0.15">
      <c r="A26" s="9"/>
      <c r="C26" s="7"/>
      <c r="D26" s="7"/>
      <c r="E26" s="7"/>
      <c r="F26" s="7"/>
      <c r="G26" s="7"/>
      <c r="L26" s="130"/>
      <c r="N26" s="7"/>
      <c r="O26" s="7"/>
      <c r="P26" s="7"/>
      <c r="Q26" s="7"/>
      <c r="U26" s="7"/>
      <c r="V26" s="7"/>
      <c r="W26" s="7"/>
      <c r="X26" s="130"/>
      <c r="Y26" s="7"/>
      <c r="Z26" s="7"/>
      <c r="AA26" s="7"/>
      <c r="AB26" s="7"/>
      <c r="AG26" s="130"/>
      <c r="AI26" s="7"/>
      <c r="AJ26" s="7"/>
      <c r="AK26" s="7"/>
      <c r="AL26" s="130"/>
      <c r="AM26" s="7"/>
      <c r="AN26" s="7"/>
      <c r="AO26" s="7"/>
      <c r="AP26" s="7"/>
      <c r="AT26" s="7"/>
      <c r="AU26" s="7"/>
      <c r="AV26" s="7"/>
      <c r="AW26" s="130"/>
      <c r="AX26" s="7"/>
      <c r="AY26" s="7"/>
      <c r="AZ26" s="7"/>
      <c r="BA26" s="130"/>
      <c r="BB26" s="7"/>
      <c r="BC26" s="7"/>
      <c r="BD26" s="7"/>
      <c r="BE26" s="130"/>
      <c r="BF26" s="7"/>
      <c r="BG26" s="7"/>
      <c r="BH26" s="7"/>
      <c r="BI26" s="7"/>
      <c r="BN26" s="130"/>
      <c r="BP26" s="7"/>
      <c r="BQ26" s="7"/>
      <c r="BR26" s="7"/>
      <c r="BS26" s="130"/>
      <c r="BT26" s="7"/>
      <c r="BU26" s="7"/>
      <c r="BV26" s="7"/>
      <c r="BW26" s="7"/>
      <c r="CA26" s="7"/>
      <c r="CB26" s="7"/>
      <c r="CC26" s="7"/>
      <c r="CD26" s="130"/>
      <c r="CE26" s="7"/>
      <c r="CF26" s="7"/>
      <c r="CG26" s="7"/>
      <c r="CH26" s="130"/>
      <c r="CI26" s="7"/>
      <c r="CJ26" s="7"/>
      <c r="CK26" s="7"/>
      <c r="CL26" s="130"/>
      <c r="CM26" s="7"/>
      <c r="CN26" s="7"/>
      <c r="CO26" s="7"/>
      <c r="CP26" s="130"/>
      <c r="CQ26" s="7"/>
      <c r="CR26" s="7"/>
      <c r="CS26" s="7"/>
      <c r="CT26" s="7"/>
      <c r="CY26" s="130"/>
      <c r="DA26" s="7"/>
      <c r="DB26" s="7"/>
      <c r="DC26" s="7"/>
      <c r="DD26" s="130"/>
      <c r="DE26" s="7"/>
      <c r="DF26" s="7"/>
      <c r="DG26" s="7"/>
      <c r="DH26" s="7"/>
      <c r="DL26" s="7"/>
      <c r="DM26" s="7"/>
      <c r="DN26" s="7"/>
      <c r="DO26" s="130"/>
      <c r="DP26" s="7"/>
      <c r="DQ26" s="7"/>
      <c r="DR26" s="7"/>
      <c r="DS26" s="130"/>
      <c r="DT26" s="7"/>
      <c r="DU26" s="7"/>
      <c r="DV26" s="7"/>
      <c r="DW26" s="130"/>
      <c r="DX26" s="7"/>
      <c r="DY26" s="7"/>
      <c r="DZ26" s="7"/>
      <c r="EA26" s="130"/>
      <c r="EB26" s="7"/>
      <c r="EC26" s="7"/>
      <c r="ED26" s="7"/>
      <c r="EE26" s="130"/>
      <c r="EF26" s="7"/>
      <c r="EG26" s="7"/>
      <c r="EH26" s="7"/>
      <c r="EI26" s="7"/>
    </row>
    <row r="27" spans="1:139" ht="15" hidden="1" outlineLevel="1" x14ac:dyDescent="0.2">
      <c r="A27" s="9" t="s">
        <v>75</v>
      </c>
      <c r="C27" s="133" t="str">
        <f ca="1">IF(ind_cost_rate="No","N/A",ROUND(org_ind_pers+org_ind_dc,0))</f>
        <v>N/A</v>
      </c>
      <c r="D27" s="133" t="str">
        <f ca="1">IF(ind_cost_rate="No","N/A",ROUND(sub1_ind_pers+sub1_ind_dc,0))</f>
        <v>N/A</v>
      </c>
      <c r="E27" s="133" t="str">
        <f ca="1">IF(ind_cost_rate="No","N/A",ROUND(sub2_ind_pers+sub2_ind_dc,0))</f>
        <v>N/A</v>
      </c>
      <c r="F27" s="7"/>
      <c r="G27" s="132">
        <f ca="1">SUM(C27:F27)</f>
        <v>0</v>
      </c>
      <c r="I27" s="146" t="str">
        <f>IF(ind_cost_rate="No","N/A",ROUND(I23*ind_cost_rate,0))</f>
        <v>N/A</v>
      </c>
      <c r="J27" s="147" t="str">
        <f>IF(ind_cost_rate="No","N/A",ROUND(J23*ind_cost_rate,0))</f>
        <v>N/A</v>
      </c>
      <c r="K27" s="147" t="str">
        <f>IF(ind_cost_rate="No","N/A",ROUND(K23*ind_cost_rate,0))</f>
        <v>N/A</v>
      </c>
      <c r="L27" s="137">
        <f>SUM(I27:K27)</f>
        <v>0</v>
      </c>
      <c r="N27" s="140" t="str">
        <f ca="1">IFERROR(C27+I27,"N/A")</f>
        <v>N/A</v>
      </c>
      <c r="O27" s="133" t="str">
        <f ca="1">IFERROR(D27+J27,"N/A")</f>
        <v>N/A</v>
      </c>
      <c r="P27" s="133" t="str">
        <f ca="1">IFERROR(E27+K27,"N/A")</f>
        <v>N/A</v>
      </c>
      <c r="Q27" s="133">
        <f ca="1">SUM(N27:P27)</f>
        <v>0</v>
      </c>
      <c r="U27" s="98"/>
      <c r="V27" s="98"/>
      <c r="W27" s="98"/>
      <c r="X27" s="137">
        <f>SUM(U27:W27)</f>
        <v>0</v>
      </c>
      <c r="Y27" s="140" t="str">
        <f ca="1">IFERROR(N27-U27,"N/A")</f>
        <v>N/A</v>
      </c>
      <c r="Z27" s="133" t="str">
        <f ca="1">IFERROR(O27-V27,"N/A")</f>
        <v>N/A</v>
      </c>
      <c r="AA27" s="133" t="str">
        <f ca="1">IFERROR(P27-W27,"N/A")</f>
        <v>N/A</v>
      </c>
      <c r="AB27" s="133">
        <f ca="1">SUM(Y27:AA27)</f>
        <v>0</v>
      </c>
      <c r="AD27" s="146" t="str">
        <f>IF(ind_cost_rate="No","N/A",ROUND(AD23*ind_cost_rate,0))</f>
        <v>N/A</v>
      </c>
      <c r="AE27" s="147" t="str">
        <f>IF(ind_cost_rate="No","N/A",ROUND(AE23*ind_cost_rate,0))</f>
        <v>N/A</v>
      </c>
      <c r="AF27" s="147" t="str">
        <f>IF(ind_cost_rate="No","N/A",ROUND(AF23*ind_cost_rate,0))</f>
        <v>N/A</v>
      </c>
      <c r="AG27" s="137">
        <f>SUM(AD27:AF27)</f>
        <v>0</v>
      </c>
      <c r="AI27" s="140" t="str">
        <f ca="1">IFERROR(N27+AD27,"N/A")</f>
        <v>N/A</v>
      </c>
      <c r="AJ27" s="133" t="str">
        <f ca="1">IFERROR(O27+AE27,"N/A")</f>
        <v>N/A</v>
      </c>
      <c r="AK27" s="133" t="str">
        <f ca="1">IFERROR(P27+AF27,"N/A")</f>
        <v>N/A</v>
      </c>
      <c r="AL27" s="149">
        <f ca="1">SUM(AI27:AK27)</f>
        <v>0</v>
      </c>
      <c r="AM27" s="140" t="str">
        <f ca="1">IFERROR(AI27-U27,"N/A")</f>
        <v>N/A</v>
      </c>
      <c r="AN27" s="133" t="str">
        <f ca="1">IFERROR(AJ27-V27,"N/A")</f>
        <v>N/A</v>
      </c>
      <c r="AO27" s="133" t="str">
        <f ca="1">IFERROR(AK27-W27,"N/A")</f>
        <v>N/A</v>
      </c>
      <c r="AP27" s="133">
        <f ca="1">SUM(AM27:AO27)</f>
        <v>0</v>
      </c>
      <c r="AT27" s="132">
        <f>$U27</f>
        <v>0</v>
      </c>
      <c r="AU27" s="132">
        <f>$V27</f>
        <v>0</v>
      </c>
      <c r="AV27" s="132">
        <f>$W27</f>
        <v>0</v>
      </c>
      <c r="AW27" s="138">
        <f>$X27</f>
        <v>0</v>
      </c>
      <c r="AX27" s="98"/>
      <c r="AY27" s="98"/>
      <c r="AZ27" s="98"/>
      <c r="BA27" s="137">
        <f>SUM(AX27:AZ27)</f>
        <v>0</v>
      </c>
      <c r="BB27" s="140">
        <f t="shared" ref="BB27:BD27" si="163">SUMIFS($AT27:$BA27,$AT$10:$BA$10,BB$10)</f>
        <v>0</v>
      </c>
      <c r="BC27" s="133">
        <f t="shared" si="163"/>
        <v>0</v>
      </c>
      <c r="BD27" s="133">
        <f t="shared" si="163"/>
        <v>0</v>
      </c>
      <c r="BE27" s="149">
        <f>SUM(BB27:BD27)</f>
        <v>0</v>
      </c>
      <c r="BF27" s="140" t="str">
        <f ca="1">IFERROR(AI27-BB27,"N/A")</f>
        <v>N/A</v>
      </c>
      <c r="BG27" s="133" t="str">
        <f ca="1">IFERROR(AJ27-BC27,"N/A")</f>
        <v>N/A</v>
      </c>
      <c r="BH27" s="133" t="str">
        <f ca="1">IFERROR(AK27-BD27,"N/A")</f>
        <v>N/A</v>
      </c>
      <c r="BI27" s="133">
        <f ca="1">SUM(BF27:BH27)</f>
        <v>0</v>
      </c>
      <c r="BK27" s="146" t="str">
        <f>IF(ind_cost_rate="No","N/A",ROUND(BK23*ind_cost_rate,0))</f>
        <v>N/A</v>
      </c>
      <c r="BL27" s="147" t="str">
        <f>IF(ind_cost_rate="No","N/A",ROUND(BL23*ind_cost_rate,0))</f>
        <v>N/A</v>
      </c>
      <c r="BM27" s="147" t="str">
        <f>IF(ind_cost_rate="No","N/A",ROUND(BM23*ind_cost_rate,0))</f>
        <v>N/A</v>
      </c>
      <c r="BN27" s="137">
        <f>SUM(BK27:BM27)</f>
        <v>0</v>
      </c>
      <c r="BP27" s="140" t="str">
        <f ca="1">IFERROR(AI27+BK27,"N/A")</f>
        <v>N/A</v>
      </c>
      <c r="BQ27" s="133" t="str">
        <f ca="1">IFERROR(AJ27+BL27,"N/A")</f>
        <v>N/A</v>
      </c>
      <c r="BR27" s="133" t="str">
        <f ca="1">IFERROR(AK27+BM27,"N/A")</f>
        <v>N/A</v>
      </c>
      <c r="BS27" s="149">
        <f ca="1">SUM(BP27:BR27)</f>
        <v>0</v>
      </c>
      <c r="BT27" s="140" t="str">
        <f ca="1">IFERROR(BP27-BB27,"N/A")</f>
        <v>N/A</v>
      </c>
      <c r="BU27" s="133" t="str">
        <f ca="1">IFERROR(BQ27-BC27,"N/A")</f>
        <v>N/A</v>
      </c>
      <c r="BV27" s="133" t="str">
        <f ca="1">IFERROR(BR27-BD27,"N/A")</f>
        <v>N/A</v>
      </c>
      <c r="BW27" s="133">
        <f ca="1">SUM(BT27:BV27)</f>
        <v>0</v>
      </c>
      <c r="CA27" s="132">
        <f>$U27</f>
        <v>0</v>
      </c>
      <c r="CB27" s="132">
        <f>$V27</f>
        <v>0</v>
      </c>
      <c r="CC27" s="132">
        <f>$W27</f>
        <v>0</v>
      </c>
      <c r="CD27" s="138">
        <f>$X27</f>
        <v>0</v>
      </c>
      <c r="CE27" s="132">
        <f>$AX27</f>
        <v>0</v>
      </c>
      <c r="CF27" s="132">
        <f>$AY27</f>
        <v>0</v>
      </c>
      <c r="CG27" s="132">
        <f>$AZ27</f>
        <v>0</v>
      </c>
      <c r="CH27" s="138">
        <f>$BA27</f>
        <v>0</v>
      </c>
      <c r="CI27" s="98"/>
      <c r="CJ27" s="98"/>
      <c r="CK27" s="98"/>
      <c r="CL27" s="137">
        <f>SUM(CI27:CK27)</f>
        <v>0</v>
      </c>
      <c r="CM27" s="140">
        <f t="shared" ref="CM27:CO27" si="164">SUMIFS($CA27:$CL27,$CA$10:$CL$10,CM$10)</f>
        <v>0</v>
      </c>
      <c r="CN27" s="133">
        <f t="shared" si="164"/>
        <v>0</v>
      </c>
      <c r="CO27" s="133">
        <f t="shared" si="164"/>
        <v>0</v>
      </c>
      <c r="CP27" s="149">
        <f>SUM(CM27:CO27)</f>
        <v>0</v>
      </c>
      <c r="CQ27" s="140" t="str">
        <f ca="1">IFERROR(BP27-CM27,"N/A")</f>
        <v>N/A</v>
      </c>
      <c r="CR27" s="133" t="str">
        <f ca="1">IFERROR(BQ27-CN27,"N/A")</f>
        <v>N/A</v>
      </c>
      <c r="CS27" s="133" t="str">
        <f ca="1">IFERROR(BR27-CO27,"N/A")</f>
        <v>N/A</v>
      </c>
      <c r="CT27" s="133">
        <f ca="1">SUM(CQ27:CS27)</f>
        <v>0</v>
      </c>
      <c r="CV27" s="146" t="str">
        <f>IF(ind_cost_rate="No","N/A",ROUND(CV23*ind_cost_rate,0))</f>
        <v>N/A</v>
      </c>
      <c r="CW27" s="147" t="str">
        <f>IF(ind_cost_rate="No","N/A",ROUND(CW23*ind_cost_rate,0))</f>
        <v>N/A</v>
      </c>
      <c r="CX27" s="147" t="str">
        <f>IF(ind_cost_rate="No","N/A",ROUND(CX23*ind_cost_rate,0))</f>
        <v>N/A</v>
      </c>
      <c r="CY27" s="137">
        <f>SUM(CV27:CX27)</f>
        <v>0</v>
      </c>
      <c r="DA27" s="140" t="str">
        <f ca="1">IFERROR(BP27+CV27,"N/A")</f>
        <v>N/A</v>
      </c>
      <c r="DB27" s="133" t="str">
        <f ca="1">IFERROR(BQ27+CW27,"N/A")</f>
        <v>N/A</v>
      </c>
      <c r="DC27" s="133" t="str">
        <f ca="1">IFERROR(BR27+CX27,"N/A")</f>
        <v>N/A</v>
      </c>
      <c r="DD27" s="149">
        <f ca="1">SUM(DA27:DC27)</f>
        <v>0</v>
      </c>
      <c r="DE27" s="140" t="str">
        <f ca="1">IFERROR(DA27-CM27,"N/A")</f>
        <v>N/A</v>
      </c>
      <c r="DF27" s="133" t="str">
        <f ca="1">IFERROR(DB27-CN27,"N/A")</f>
        <v>N/A</v>
      </c>
      <c r="DG27" s="133" t="str">
        <f ca="1">IFERROR(DC27-CO27,"N/A")</f>
        <v>N/A</v>
      </c>
      <c r="DH27" s="133">
        <f ca="1">SUM(DE27:DG27)</f>
        <v>0</v>
      </c>
      <c r="DL27" s="132">
        <f>$U27</f>
        <v>0</v>
      </c>
      <c r="DM27" s="132">
        <f>$V27</f>
        <v>0</v>
      </c>
      <c r="DN27" s="132">
        <f>$W27</f>
        <v>0</v>
      </c>
      <c r="DO27" s="138">
        <f>$X27</f>
        <v>0</v>
      </c>
      <c r="DP27" s="132">
        <f>$AX27</f>
        <v>0</v>
      </c>
      <c r="DQ27" s="132">
        <f>$AY27</f>
        <v>0</v>
      </c>
      <c r="DR27" s="132">
        <f>$AZ27</f>
        <v>0</v>
      </c>
      <c r="DS27" s="138">
        <f>$BA27</f>
        <v>0</v>
      </c>
      <c r="DT27" s="132">
        <f>$CI27</f>
        <v>0</v>
      </c>
      <c r="DU27" s="132">
        <f>$CJ27</f>
        <v>0</v>
      </c>
      <c r="DV27" s="132">
        <f>$CK27</f>
        <v>0</v>
      </c>
      <c r="DW27" s="138">
        <f>$CL27</f>
        <v>0</v>
      </c>
      <c r="DX27" s="98"/>
      <c r="DY27" s="98"/>
      <c r="DZ27" s="98"/>
      <c r="EA27" s="137">
        <f>SUM(DX27:DZ27)</f>
        <v>0</v>
      </c>
      <c r="EB27" s="140">
        <f t="shared" ref="EB27:ED27" si="165">SUMIFS($DL27:$EA27,$DL$10:$EA$10,EB$10)</f>
        <v>0</v>
      </c>
      <c r="EC27" s="133">
        <f t="shared" si="165"/>
        <v>0</v>
      </c>
      <c r="ED27" s="133">
        <f t="shared" si="165"/>
        <v>0</v>
      </c>
      <c r="EE27" s="149">
        <f>SUM(EB27:ED27)</f>
        <v>0</v>
      </c>
      <c r="EF27" s="140" t="str">
        <f ca="1">IFERROR(DA27-EB27,"N/A")</f>
        <v>N/A</v>
      </c>
      <c r="EG27" s="133" t="str">
        <f ca="1">IFERROR(DB27-EC27,"N/A")</f>
        <v>N/A</v>
      </c>
      <c r="EH27" s="133" t="str">
        <f ca="1">IFERROR(DC27-ED27,"N/A")</f>
        <v>N/A</v>
      </c>
      <c r="EI27" s="133">
        <f ca="1">SUM(EF27:EH27)</f>
        <v>0</v>
      </c>
    </row>
    <row r="28" spans="1:139" collapsed="1" x14ac:dyDescent="0.15">
      <c r="C28" s="7"/>
      <c r="D28" s="7"/>
      <c r="E28" s="7"/>
      <c r="F28" s="7"/>
      <c r="G28" s="7"/>
      <c r="I28" s="7"/>
      <c r="J28" s="7"/>
      <c r="K28" s="7"/>
      <c r="L28" s="124"/>
      <c r="N28" s="7"/>
      <c r="O28" s="7"/>
      <c r="P28" s="7"/>
      <c r="Q28" s="7"/>
      <c r="U28" s="7"/>
      <c r="V28" s="7"/>
      <c r="W28" s="7"/>
      <c r="X28" s="130"/>
      <c r="Y28" s="7"/>
      <c r="Z28" s="7"/>
      <c r="AA28" s="7"/>
      <c r="AB28" s="7"/>
      <c r="AD28" s="7"/>
      <c r="AE28" s="7"/>
      <c r="AF28" s="7"/>
      <c r="AG28" s="124"/>
      <c r="AI28" s="7"/>
      <c r="AJ28" s="7"/>
      <c r="AK28" s="7"/>
      <c r="AL28" s="130"/>
      <c r="AM28" s="7"/>
      <c r="AN28" s="7"/>
      <c r="AO28" s="7"/>
      <c r="AP28" s="7"/>
      <c r="AT28" s="7"/>
      <c r="AU28" s="7"/>
      <c r="AV28" s="7"/>
      <c r="AW28" s="130"/>
      <c r="AX28" s="7"/>
      <c r="AY28" s="7"/>
      <c r="AZ28" s="7"/>
      <c r="BA28" s="130"/>
      <c r="BB28" s="7"/>
      <c r="BC28" s="7"/>
      <c r="BD28" s="7"/>
      <c r="BE28" s="130"/>
      <c r="BF28" s="7"/>
      <c r="BG28" s="7"/>
      <c r="BH28" s="7"/>
      <c r="BI28" s="7"/>
      <c r="BK28" s="7"/>
      <c r="BL28" s="7"/>
      <c r="BM28" s="7"/>
      <c r="BN28" s="124"/>
      <c r="BP28" s="7"/>
      <c r="BQ28" s="7"/>
      <c r="BR28" s="7"/>
      <c r="BS28" s="130"/>
      <c r="BT28" s="7"/>
      <c r="BU28" s="7"/>
      <c r="BV28" s="7"/>
      <c r="BW28" s="7"/>
      <c r="CA28" s="7"/>
      <c r="CB28" s="7"/>
      <c r="CC28" s="7"/>
      <c r="CD28" s="130"/>
      <c r="CE28" s="7"/>
      <c r="CF28" s="7"/>
      <c r="CG28" s="7"/>
      <c r="CH28" s="130"/>
      <c r="CI28" s="7"/>
      <c r="CJ28" s="7"/>
      <c r="CK28" s="7"/>
      <c r="CL28" s="130"/>
      <c r="CM28" s="7"/>
      <c r="CN28" s="7"/>
      <c r="CO28" s="7"/>
      <c r="CP28" s="130"/>
      <c r="CQ28" s="7"/>
      <c r="CR28" s="7"/>
      <c r="CS28" s="7"/>
      <c r="CT28" s="7"/>
      <c r="CV28" s="7"/>
      <c r="CW28" s="7"/>
      <c r="CX28" s="7"/>
      <c r="CY28" s="124"/>
      <c r="DA28" s="7"/>
      <c r="DB28" s="7"/>
      <c r="DC28" s="7"/>
      <c r="DD28" s="130"/>
      <c r="DE28" s="7"/>
      <c r="DF28" s="7"/>
      <c r="DG28" s="7"/>
      <c r="DH28" s="7"/>
      <c r="DL28" s="7"/>
      <c r="DM28" s="7"/>
      <c r="DN28" s="7"/>
      <c r="DO28" s="130"/>
      <c r="DP28" s="7"/>
      <c r="DQ28" s="7"/>
      <c r="DR28" s="7"/>
      <c r="DS28" s="130"/>
      <c r="DT28" s="7"/>
      <c r="DU28" s="7"/>
      <c r="DV28" s="7"/>
      <c r="DW28" s="130"/>
      <c r="DX28" s="7"/>
      <c r="DY28" s="7"/>
      <c r="DZ28" s="7"/>
      <c r="EA28" s="130"/>
      <c r="EB28" s="7"/>
      <c r="EC28" s="7"/>
      <c r="ED28" s="7"/>
      <c r="EE28" s="130"/>
      <c r="EF28" s="7"/>
      <c r="EG28" s="7"/>
      <c r="EH28" s="7"/>
      <c r="EI28" s="7"/>
    </row>
    <row r="29" spans="1:139" ht="13.5" thickBot="1" x14ac:dyDescent="0.2">
      <c r="A29" s="1" t="s">
        <v>76</v>
      </c>
      <c r="B29" s="1"/>
      <c r="C29" s="134">
        <f ca="1">SUBTOTAL(9,C11:C28)</f>
        <v>0</v>
      </c>
      <c r="D29" s="134">
        <f ca="1">SUBTOTAL(9,D11:D28)</f>
        <v>0</v>
      </c>
      <c r="E29" s="134">
        <f ca="1">SUBTOTAL(9,E11:E28)</f>
        <v>0</v>
      </c>
      <c r="F29" s="14"/>
      <c r="G29" s="134">
        <f ca="1">SUBTOTAL(9,G11:G28)</f>
        <v>0</v>
      </c>
      <c r="I29" s="134">
        <f t="shared" ref="I29:Q29" si="166">SUBTOTAL(9,I11:I28)</f>
        <v>0</v>
      </c>
      <c r="J29" s="134">
        <f t="shared" si="166"/>
        <v>0</v>
      </c>
      <c r="K29" s="134">
        <f t="shared" si="166"/>
        <v>0</v>
      </c>
      <c r="L29" s="176">
        <f t="shared" si="166"/>
        <v>0</v>
      </c>
      <c r="N29" s="134">
        <f t="shared" ca="1" si="166"/>
        <v>0</v>
      </c>
      <c r="O29" s="134">
        <f t="shared" ca="1" si="166"/>
        <v>0</v>
      </c>
      <c r="P29" s="134">
        <f t="shared" ca="1" si="166"/>
        <v>0</v>
      </c>
      <c r="Q29" s="134">
        <f t="shared" ca="1" si="166"/>
        <v>0</v>
      </c>
      <c r="U29" s="134">
        <f t="shared" ref="U29:AB29" si="167">SUBTOTAL(9,U11:U28)</f>
        <v>0</v>
      </c>
      <c r="V29" s="134">
        <f t="shared" si="167"/>
        <v>0</v>
      </c>
      <c r="W29" s="134">
        <f t="shared" si="167"/>
        <v>0</v>
      </c>
      <c r="X29" s="141">
        <f t="shared" si="167"/>
        <v>0</v>
      </c>
      <c r="Y29" s="134">
        <f t="shared" ca="1" si="167"/>
        <v>0</v>
      </c>
      <c r="Z29" s="134">
        <f t="shared" ca="1" si="167"/>
        <v>0</v>
      </c>
      <c r="AA29" s="134">
        <f t="shared" ca="1" si="167"/>
        <v>0</v>
      </c>
      <c r="AB29" s="134">
        <f t="shared" ca="1" si="167"/>
        <v>0</v>
      </c>
      <c r="AD29" s="134">
        <f t="shared" ref="AD29:AP29" si="168">SUBTOTAL(9,AD11:AD28)</f>
        <v>0</v>
      </c>
      <c r="AE29" s="134">
        <f t="shared" si="168"/>
        <v>0</v>
      </c>
      <c r="AF29" s="134">
        <f t="shared" si="168"/>
        <v>0</v>
      </c>
      <c r="AG29" s="176">
        <f t="shared" si="168"/>
        <v>0</v>
      </c>
      <c r="AI29" s="134">
        <f t="shared" ca="1" si="168"/>
        <v>0</v>
      </c>
      <c r="AJ29" s="134">
        <f t="shared" ca="1" si="168"/>
        <v>0</v>
      </c>
      <c r="AK29" s="134">
        <f t="shared" ca="1" si="168"/>
        <v>0</v>
      </c>
      <c r="AL29" s="141">
        <f t="shared" ca="1" si="168"/>
        <v>0</v>
      </c>
      <c r="AM29" s="134">
        <f t="shared" ca="1" si="168"/>
        <v>0</v>
      </c>
      <c r="AN29" s="134">
        <f t="shared" ca="1" si="168"/>
        <v>0</v>
      </c>
      <c r="AO29" s="134">
        <f t="shared" ca="1" si="168"/>
        <v>0</v>
      </c>
      <c r="AP29" s="134">
        <f t="shared" ca="1" si="168"/>
        <v>0</v>
      </c>
      <c r="AT29" s="134">
        <f t="shared" ref="AT29:BI29" si="169">SUBTOTAL(9,AT11:AT28)</f>
        <v>0</v>
      </c>
      <c r="AU29" s="134">
        <f t="shared" si="169"/>
        <v>0</v>
      </c>
      <c r="AV29" s="134">
        <f t="shared" si="169"/>
        <v>0</v>
      </c>
      <c r="AW29" s="141">
        <f t="shared" si="169"/>
        <v>0</v>
      </c>
      <c r="AX29" s="134">
        <f t="shared" si="169"/>
        <v>0</v>
      </c>
      <c r="AY29" s="134">
        <f t="shared" si="169"/>
        <v>0</v>
      </c>
      <c r="AZ29" s="134">
        <f t="shared" si="169"/>
        <v>0</v>
      </c>
      <c r="BA29" s="141">
        <f t="shared" si="169"/>
        <v>0</v>
      </c>
      <c r="BB29" s="134">
        <f t="shared" si="169"/>
        <v>0</v>
      </c>
      <c r="BC29" s="134">
        <f t="shared" si="169"/>
        <v>0</v>
      </c>
      <c r="BD29" s="134">
        <f t="shared" si="169"/>
        <v>0</v>
      </c>
      <c r="BE29" s="141">
        <f t="shared" si="169"/>
        <v>0</v>
      </c>
      <c r="BF29" s="134">
        <f t="shared" ca="1" si="169"/>
        <v>0</v>
      </c>
      <c r="BG29" s="134">
        <f t="shared" ca="1" si="169"/>
        <v>0</v>
      </c>
      <c r="BH29" s="134">
        <f t="shared" ca="1" si="169"/>
        <v>0</v>
      </c>
      <c r="BI29" s="134">
        <f t="shared" ca="1" si="169"/>
        <v>0</v>
      </c>
      <c r="BK29" s="134">
        <f t="shared" ref="BK29:BW29" si="170">SUBTOTAL(9,BK11:BK28)</f>
        <v>0</v>
      </c>
      <c r="BL29" s="134">
        <f t="shared" si="170"/>
        <v>0</v>
      </c>
      <c r="BM29" s="134">
        <f t="shared" si="170"/>
        <v>0</v>
      </c>
      <c r="BN29" s="176">
        <f t="shared" si="170"/>
        <v>0</v>
      </c>
      <c r="BP29" s="134">
        <f t="shared" ca="1" si="170"/>
        <v>0</v>
      </c>
      <c r="BQ29" s="134">
        <f t="shared" ca="1" si="170"/>
        <v>0</v>
      </c>
      <c r="BR29" s="134">
        <f t="shared" ca="1" si="170"/>
        <v>0</v>
      </c>
      <c r="BS29" s="141">
        <f t="shared" ca="1" si="170"/>
        <v>0</v>
      </c>
      <c r="BT29" s="134">
        <f t="shared" ca="1" si="170"/>
        <v>0</v>
      </c>
      <c r="BU29" s="134">
        <f t="shared" ca="1" si="170"/>
        <v>0</v>
      </c>
      <c r="BV29" s="134">
        <f t="shared" ca="1" si="170"/>
        <v>0</v>
      </c>
      <c r="BW29" s="134">
        <f t="shared" ca="1" si="170"/>
        <v>0</v>
      </c>
      <c r="CA29" s="134">
        <f t="shared" ref="CA29:CT29" si="171">SUBTOTAL(9,CA11:CA28)</f>
        <v>0</v>
      </c>
      <c r="CB29" s="134">
        <f t="shared" si="171"/>
        <v>0</v>
      </c>
      <c r="CC29" s="134">
        <f t="shared" si="171"/>
        <v>0</v>
      </c>
      <c r="CD29" s="141">
        <f t="shared" si="171"/>
        <v>0</v>
      </c>
      <c r="CE29" s="134">
        <f t="shared" si="171"/>
        <v>0</v>
      </c>
      <c r="CF29" s="134">
        <f t="shared" si="171"/>
        <v>0</v>
      </c>
      <c r="CG29" s="134">
        <f t="shared" si="171"/>
        <v>0</v>
      </c>
      <c r="CH29" s="141">
        <f t="shared" si="171"/>
        <v>0</v>
      </c>
      <c r="CI29" s="134">
        <f t="shared" si="171"/>
        <v>0</v>
      </c>
      <c r="CJ29" s="134">
        <f t="shared" si="171"/>
        <v>0</v>
      </c>
      <c r="CK29" s="134">
        <f t="shared" si="171"/>
        <v>0</v>
      </c>
      <c r="CL29" s="141">
        <f t="shared" si="171"/>
        <v>0</v>
      </c>
      <c r="CM29" s="134">
        <f t="shared" si="171"/>
        <v>0</v>
      </c>
      <c r="CN29" s="134">
        <f t="shared" si="171"/>
        <v>0</v>
      </c>
      <c r="CO29" s="134">
        <f t="shared" si="171"/>
        <v>0</v>
      </c>
      <c r="CP29" s="141">
        <f t="shared" si="171"/>
        <v>0</v>
      </c>
      <c r="CQ29" s="134">
        <f t="shared" ca="1" si="171"/>
        <v>0</v>
      </c>
      <c r="CR29" s="134">
        <f t="shared" ca="1" si="171"/>
        <v>0</v>
      </c>
      <c r="CS29" s="134">
        <f t="shared" ca="1" si="171"/>
        <v>0</v>
      </c>
      <c r="CT29" s="134">
        <f t="shared" ca="1" si="171"/>
        <v>0</v>
      </c>
      <c r="CV29" s="134">
        <f t="shared" ref="CV29:DH29" si="172">SUBTOTAL(9,CV11:CV28)</f>
        <v>0</v>
      </c>
      <c r="CW29" s="134">
        <f t="shared" si="172"/>
        <v>0</v>
      </c>
      <c r="CX29" s="134">
        <f t="shared" si="172"/>
        <v>0</v>
      </c>
      <c r="CY29" s="176">
        <f t="shared" si="172"/>
        <v>0</v>
      </c>
      <c r="DA29" s="134">
        <f t="shared" ca="1" si="172"/>
        <v>0</v>
      </c>
      <c r="DB29" s="134">
        <f t="shared" ca="1" si="172"/>
        <v>0</v>
      </c>
      <c r="DC29" s="134">
        <f t="shared" ca="1" si="172"/>
        <v>0</v>
      </c>
      <c r="DD29" s="141">
        <f t="shared" ca="1" si="172"/>
        <v>0</v>
      </c>
      <c r="DE29" s="134">
        <f t="shared" ca="1" si="172"/>
        <v>0</v>
      </c>
      <c r="DF29" s="134">
        <f t="shared" ca="1" si="172"/>
        <v>0</v>
      </c>
      <c r="DG29" s="134">
        <f t="shared" ca="1" si="172"/>
        <v>0</v>
      </c>
      <c r="DH29" s="134">
        <f t="shared" ca="1" si="172"/>
        <v>0</v>
      </c>
      <c r="DL29" s="134">
        <f t="shared" ref="DL29:EI29" si="173">SUBTOTAL(9,DL11:DL28)</f>
        <v>0</v>
      </c>
      <c r="DM29" s="134">
        <f t="shared" si="173"/>
        <v>0</v>
      </c>
      <c r="DN29" s="134">
        <f t="shared" si="173"/>
        <v>0</v>
      </c>
      <c r="DO29" s="141">
        <f t="shared" si="173"/>
        <v>0</v>
      </c>
      <c r="DP29" s="134">
        <f t="shared" si="173"/>
        <v>0</v>
      </c>
      <c r="DQ29" s="134">
        <f t="shared" si="173"/>
        <v>0</v>
      </c>
      <c r="DR29" s="134">
        <f t="shared" si="173"/>
        <v>0</v>
      </c>
      <c r="DS29" s="141">
        <f t="shared" si="173"/>
        <v>0</v>
      </c>
      <c r="DT29" s="134">
        <f t="shared" si="173"/>
        <v>0</v>
      </c>
      <c r="DU29" s="134">
        <f t="shared" si="173"/>
        <v>0</v>
      </c>
      <c r="DV29" s="134">
        <f t="shared" si="173"/>
        <v>0</v>
      </c>
      <c r="DW29" s="141">
        <f t="shared" si="173"/>
        <v>0</v>
      </c>
      <c r="DX29" s="134">
        <f t="shared" si="173"/>
        <v>0</v>
      </c>
      <c r="DY29" s="134">
        <f t="shared" si="173"/>
        <v>0</v>
      </c>
      <c r="DZ29" s="134">
        <f t="shared" si="173"/>
        <v>0</v>
      </c>
      <c r="EA29" s="141">
        <f t="shared" si="173"/>
        <v>0</v>
      </c>
      <c r="EB29" s="134">
        <f t="shared" si="173"/>
        <v>0</v>
      </c>
      <c r="EC29" s="134">
        <f t="shared" si="173"/>
        <v>0</v>
      </c>
      <c r="ED29" s="134">
        <f t="shared" si="173"/>
        <v>0</v>
      </c>
      <c r="EE29" s="141">
        <f t="shared" si="173"/>
        <v>0</v>
      </c>
      <c r="EF29" s="134">
        <f t="shared" ca="1" si="173"/>
        <v>0</v>
      </c>
      <c r="EG29" s="134">
        <f t="shared" ca="1" si="173"/>
        <v>0</v>
      </c>
      <c r="EH29" s="134">
        <f t="shared" ca="1" si="173"/>
        <v>0</v>
      </c>
      <c r="EI29" s="134">
        <f t="shared" ca="1" si="173"/>
        <v>0</v>
      </c>
    </row>
    <row r="30" spans="1:139" ht="6" customHeight="1" thickTop="1" x14ac:dyDescent="0.15">
      <c r="L30" s="124"/>
      <c r="X30" s="124"/>
      <c r="AG30" s="124"/>
      <c r="AL30" s="124"/>
      <c r="AW30" s="124"/>
      <c r="BA30" s="124"/>
      <c r="BE30" s="124"/>
      <c r="BN30" s="124"/>
      <c r="BS30" s="124"/>
      <c r="CD30" s="124"/>
      <c r="CH30" s="124"/>
      <c r="CL30" s="124"/>
      <c r="CP30" s="124"/>
      <c r="CY30" s="124"/>
      <c r="DD30" s="124"/>
      <c r="DO30" s="124"/>
      <c r="DS30" s="124"/>
      <c r="DW30" s="124"/>
      <c r="EA30" s="124"/>
      <c r="EE30" s="124"/>
    </row>
    <row r="31" spans="1:139" ht="13.5" customHeight="1" thickBot="1" x14ac:dyDescent="0.2">
      <c r="U31" s="150"/>
      <c r="AD31" s="150"/>
      <c r="AT31" s="150"/>
      <c r="BK31" s="150"/>
      <c r="CA31" s="150"/>
      <c r="CV31" s="150"/>
      <c r="DL31" s="150"/>
    </row>
    <row r="32" spans="1:139" ht="13.5" customHeight="1" x14ac:dyDescent="0.15">
      <c r="I32" s="263" t="s">
        <v>220</v>
      </c>
      <c r="J32" s="264"/>
      <c r="K32" s="264"/>
      <c r="L32" s="264"/>
      <c r="M32" s="264"/>
      <c r="N32" s="264"/>
      <c r="O32" s="264"/>
      <c r="P32" s="264"/>
      <c r="Q32" s="264"/>
      <c r="R32" s="265"/>
      <c r="U32" s="263" t="s">
        <v>226</v>
      </c>
      <c r="V32" s="264"/>
      <c r="W32" s="264"/>
      <c r="X32" s="264"/>
      <c r="Y32" s="264"/>
      <c r="Z32" s="264"/>
      <c r="AA32" s="264"/>
      <c r="AB32" s="265"/>
      <c r="AD32" s="263" t="s">
        <v>220</v>
      </c>
      <c r="AE32" s="264"/>
      <c r="AF32" s="264"/>
      <c r="AG32" s="264"/>
      <c r="AH32" s="264"/>
      <c r="AI32" s="264"/>
      <c r="AJ32" s="264"/>
      <c r="AK32" s="264"/>
      <c r="AL32" s="264"/>
      <c r="AM32" s="265"/>
      <c r="AT32" s="263" t="s">
        <v>226</v>
      </c>
      <c r="AU32" s="264"/>
      <c r="AV32" s="264"/>
      <c r="AW32" s="264"/>
      <c r="AX32" s="264"/>
      <c r="AY32" s="264"/>
      <c r="AZ32" s="264"/>
      <c r="BA32" s="265"/>
      <c r="BK32" s="263" t="s">
        <v>220</v>
      </c>
      <c r="BL32" s="264"/>
      <c r="BM32" s="264"/>
      <c r="BN32" s="264"/>
      <c r="BO32" s="264"/>
      <c r="BP32" s="264"/>
      <c r="BQ32" s="264"/>
      <c r="BR32" s="264"/>
      <c r="BS32" s="264"/>
      <c r="BT32" s="265"/>
      <c r="CI32" s="263" t="s">
        <v>226</v>
      </c>
      <c r="CJ32" s="264"/>
      <c r="CK32" s="264"/>
      <c r="CL32" s="264"/>
      <c r="CM32" s="264"/>
      <c r="CN32" s="264"/>
      <c r="CO32" s="264"/>
      <c r="CP32" s="265"/>
      <c r="CV32" s="263" t="s">
        <v>220</v>
      </c>
      <c r="CW32" s="264"/>
      <c r="CX32" s="264"/>
      <c r="CY32" s="264"/>
      <c r="CZ32" s="264"/>
      <c r="DA32" s="264"/>
      <c r="DB32" s="264"/>
      <c r="DC32" s="264"/>
      <c r="DD32" s="264"/>
      <c r="DE32" s="265"/>
      <c r="DX32" s="263" t="s">
        <v>226</v>
      </c>
      <c r="DY32" s="264"/>
      <c r="DZ32" s="264"/>
      <c r="EA32" s="264"/>
      <c r="EB32" s="264"/>
      <c r="EC32" s="264"/>
      <c r="ED32" s="264"/>
      <c r="EE32" s="265"/>
    </row>
    <row r="33" spans="3:135" ht="13.5" customHeight="1" x14ac:dyDescent="0.15">
      <c r="I33" s="260" t="s">
        <v>245</v>
      </c>
      <c r="J33" s="261"/>
      <c r="K33" s="261"/>
      <c r="L33" s="261"/>
      <c r="M33" s="261"/>
      <c r="N33" s="261"/>
      <c r="O33" s="261"/>
      <c r="P33" s="261"/>
      <c r="Q33" s="261"/>
      <c r="R33" s="262"/>
      <c r="U33" s="266"/>
      <c r="V33" s="267"/>
      <c r="W33" s="267"/>
      <c r="X33" s="267"/>
      <c r="Y33" s="267"/>
      <c r="Z33" s="267"/>
      <c r="AA33" s="267"/>
      <c r="AB33" s="268"/>
      <c r="AD33" s="260" t="s">
        <v>245</v>
      </c>
      <c r="AE33" s="261"/>
      <c r="AF33" s="261"/>
      <c r="AG33" s="261"/>
      <c r="AH33" s="261"/>
      <c r="AI33" s="261"/>
      <c r="AJ33" s="261"/>
      <c r="AK33" s="261"/>
      <c r="AL33" s="261"/>
      <c r="AM33" s="262"/>
      <c r="AT33" s="266"/>
      <c r="AU33" s="267"/>
      <c r="AV33" s="267"/>
      <c r="AW33" s="267"/>
      <c r="AX33" s="267"/>
      <c r="AY33" s="267"/>
      <c r="AZ33" s="267"/>
      <c r="BA33" s="268"/>
      <c r="BK33" s="260" t="s">
        <v>245</v>
      </c>
      <c r="BL33" s="261"/>
      <c r="BM33" s="261"/>
      <c r="BN33" s="261"/>
      <c r="BO33" s="261"/>
      <c r="BP33" s="261"/>
      <c r="BQ33" s="261"/>
      <c r="BR33" s="261"/>
      <c r="BS33" s="261"/>
      <c r="BT33" s="262"/>
      <c r="CI33" s="266"/>
      <c r="CJ33" s="267"/>
      <c r="CK33" s="267"/>
      <c r="CL33" s="267"/>
      <c r="CM33" s="267"/>
      <c r="CN33" s="267"/>
      <c r="CO33" s="267"/>
      <c r="CP33" s="268"/>
      <c r="CV33" s="260" t="s">
        <v>245</v>
      </c>
      <c r="CW33" s="261"/>
      <c r="CX33" s="261"/>
      <c r="CY33" s="261"/>
      <c r="CZ33" s="261"/>
      <c r="DA33" s="261"/>
      <c r="DB33" s="261"/>
      <c r="DC33" s="261"/>
      <c r="DD33" s="261"/>
      <c r="DE33" s="262"/>
      <c r="DX33" s="266"/>
      <c r="DY33" s="267"/>
      <c r="DZ33" s="267"/>
      <c r="EA33" s="267"/>
      <c r="EB33" s="267"/>
      <c r="EC33" s="267"/>
      <c r="ED33" s="267"/>
      <c r="EE33" s="268"/>
    </row>
    <row r="34" spans="3:135" ht="13.5" customHeight="1" thickBot="1" x14ac:dyDescent="0.2">
      <c r="I34" s="260"/>
      <c r="J34" s="261"/>
      <c r="K34" s="261"/>
      <c r="L34" s="261"/>
      <c r="M34" s="261"/>
      <c r="N34" s="261"/>
      <c r="O34" s="261"/>
      <c r="P34" s="261"/>
      <c r="Q34" s="261"/>
      <c r="R34" s="262"/>
      <c r="U34" s="269"/>
      <c r="V34" s="270"/>
      <c r="W34" s="270"/>
      <c r="X34" s="270"/>
      <c r="Y34" s="270"/>
      <c r="Z34" s="270"/>
      <c r="AA34" s="270"/>
      <c r="AB34" s="271"/>
      <c r="AD34" s="260"/>
      <c r="AE34" s="261"/>
      <c r="AF34" s="261"/>
      <c r="AG34" s="261"/>
      <c r="AH34" s="261"/>
      <c r="AI34" s="261"/>
      <c r="AJ34" s="261"/>
      <c r="AK34" s="261"/>
      <c r="AL34" s="261"/>
      <c r="AM34" s="262"/>
      <c r="AT34" s="269"/>
      <c r="AU34" s="270"/>
      <c r="AV34" s="270"/>
      <c r="AW34" s="270"/>
      <c r="AX34" s="270"/>
      <c r="AY34" s="270"/>
      <c r="AZ34" s="270"/>
      <c r="BA34" s="271"/>
      <c r="BK34" s="260"/>
      <c r="BL34" s="261"/>
      <c r="BM34" s="261"/>
      <c r="BN34" s="261"/>
      <c r="BO34" s="261"/>
      <c r="BP34" s="261"/>
      <c r="BQ34" s="261"/>
      <c r="BR34" s="261"/>
      <c r="BS34" s="261"/>
      <c r="BT34" s="262"/>
      <c r="CI34" s="269"/>
      <c r="CJ34" s="270"/>
      <c r="CK34" s="270"/>
      <c r="CL34" s="270"/>
      <c r="CM34" s="270"/>
      <c r="CN34" s="270"/>
      <c r="CO34" s="270"/>
      <c r="CP34" s="271"/>
      <c r="CV34" s="260"/>
      <c r="CW34" s="261"/>
      <c r="CX34" s="261"/>
      <c r="CY34" s="261"/>
      <c r="CZ34" s="261"/>
      <c r="DA34" s="261"/>
      <c r="DB34" s="261"/>
      <c r="DC34" s="261"/>
      <c r="DD34" s="261"/>
      <c r="DE34" s="262"/>
      <c r="DX34" s="269"/>
      <c r="DY34" s="270"/>
      <c r="DZ34" s="270"/>
      <c r="EA34" s="270"/>
      <c r="EB34" s="270"/>
      <c r="EC34" s="270"/>
      <c r="ED34" s="270"/>
      <c r="EE34" s="271"/>
    </row>
    <row r="35" spans="3:135" ht="13.5" customHeight="1" thickBot="1" x14ac:dyDescent="0.2">
      <c r="C35" s="129"/>
      <c r="I35" s="260"/>
      <c r="J35" s="261"/>
      <c r="K35" s="261"/>
      <c r="L35" s="261"/>
      <c r="M35" s="261"/>
      <c r="N35" s="261"/>
      <c r="O35" s="261"/>
      <c r="P35" s="261"/>
      <c r="Q35" s="261"/>
      <c r="R35" s="262"/>
      <c r="AD35" s="260"/>
      <c r="AE35" s="261"/>
      <c r="AF35" s="261"/>
      <c r="AG35" s="261"/>
      <c r="AH35" s="261"/>
      <c r="AI35" s="261"/>
      <c r="AJ35" s="261"/>
      <c r="AK35" s="261"/>
      <c r="AL35" s="261"/>
      <c r="AM35" s="262"/>
      <c r="BK35" s="260"/>
      <c r="BL35" s="261"/>
      <c r="BM35" s="261"/>
      <c r="BN35" s="261"/>
      <c r="BO35" s="261"/>
      <c r="BP35" s="261"/>
      <c r="BQ35" s="261"/>
      <c r="BR35" s="261"/>
      <c r="BS35" s="261"/>
      <c r="BT35" s="262"/>
      <c r="CV35" s="260"/>
      <c r="CW35" s="261"/>
      <c r="CX35" s="261"/>
      <c r="CY35" s="261"/>
      <c r="CZ35" s="261"/>
      <c r="DA35" s="261"/>
      <c r="DB35" s="261"/>
      <c r="DC35" s="261"/>
      <c r="DD35" s="261"/>
      <c r="DE35" s="262"/>
    </row>
    <row r="36" spans="3:135" ht="13.5" customHeight="1" x14ac:dyDescent="0.15">
      <c r="I36" s="260"/>
      <c r="J36" s="261"/>
      <c r="K36" s="261"/>
      <c r="L36" s="261"/>
      <c r="M36" s="261"/>
      <c r="N36" s="261"/>
      <c r="O36" s="261"/>
      <c r="P36" s="261"/>
      <c r="Q36" s="261"/>
      <c r="R36" s="262"/>
      <c r="U36" s="272" t="s">
        <v>222</v>
      </c>
      <c r="V36" s="273"/>
      <c r="W36" s="273"/>
      <c r="X36" s="273"/>
      <c r="Y36" s="273"/>
      <c r="Z36" s="273"/>
      <c r="AA36" s="273"/>
      <c r="AB36" s="274"/>
      <c r="AD36" s="260"/>
      <c r="AE36" s="261"/>
      <c r="AF36" s="261"/>
      <c r="AG36" s="261"/>
      <c r="AH36" s="261"/>
      <c r="AI36" s="261"/>
      <c r="AJ36" s="261"/>
      <c r="AK36" s="261"/>
      <c r="AL36" s="261"/>
      <c r="AM36" s="262"/>
      <c r="AT36" s="272" t="s">
        <v>222</v>
      </c>
      <c r="AU36" s="273"/>
      <c r="AV36" s="273"/>
      <c r="AW36" s="273"/>
      <c r="AX36" s="273"/>
      <c r="AY36" s="273"/>
      <c r="AZ36" s="273"/>
      <c r="BA36" s="274"/>
      <c r="BK36" s="260"/>
      <c r="BL36" s="261"/>
      <c r="BM36" s="261"/>
      <c r="BN36" s="261"/>
      <c r="BO36" s="261"/>
      <c r="BP36" s="261"/>
      <c r="BQ36" s="261"/>
      <c r="BR36" s="261"/>
      <c r="BS36" s="261"/>
      <c r="BT36" s="262"/>
      <c r="CI36" s="272" t="s">
        <v>222</v>
      </c>
      <c r="CJ36" s="273"/>
      <c r="CK36" s="273"/>
      <c r="CL36" s="273"/>
      <c r="CM36" s="273"/>
      <c r="CN36" s="273"/>
      <c r="CO36" s="273"/>
      <c r="CP36" s="274"/>
      <c r="CV36" s="260"/>
      <c r="CW36" s="261"/>
      <c r="CX36" s="261"/>
      <c r="CY36" s="261"/>
      <c r="CZ36" s="261"/>
      <c r="DA36" s="261"/>
      <c r="DB36" s="261"/>
      <c r="DC36" s="261"/>
      <c r="DD36" s="261"/>
      <c r="DE36" s="262"/>
      <c r="DX36" s="272" t="s">
        <v>222</v>
      </c>
      <c r="DY36" s="273"/>
      <c r="DZ36" s="273"/>
      <c r="EA36" s="273"/>
      <c r="EB36" s="273"/>
      <c r="EC36" s="273"/>
      <c r="ED36" s="273"/>
      <c r="EE36" s="274"/>
    </row>
    <row r="37" spans="3:135" ht="13.5" customHeight="1" x14ac:dyDescent="0.15">
      <c r="I37" s="260" t="s">
        <v>246</v>
      </c>
      <c r="J37" s="261"/>
      <c r="K37" s="261"/>
      <c r="L37" s="261"/>
      <c r="M37" s="261"/>
      <c r="N37" s="261"/>
      <c r="O37" s="261"/>
      <c r="P37" s="261"/>
      <c r="Q37" s="261"/>
      <c r="R37" s="262"/>
      <c r="U37" s="275" t="s">
        <v>223</v>
      </c>
      <c r="V37" s="276"/>
      <c r="W37" s="276"/>
      <c r="X37" s="276"/>
      <c r="Y37" s="276"/>
      <c r="Z37" s="276"/>
      <c r="AA37" s="276"/>
      <c r="AB37" s="277"/>
      <c r="AD37" s="260" t="s">
        <v>246</v>
      </c>
      <c r="AE37" s="261"/>
      <c r="AF37" s="261"/>
      <c r="AG37" s="261"/>
      <c r="AH37" s="261"/>
      <c r="AI37" s="261"/>
      <c r="AJ37" s="261"/>
      <c r="AK37" s="261"/>
      <c r="AL37" s="261"/>
      <c r="AM37" s="262"/>
      <c r="AT37" s="275" t="s">
        <v>223</v>
      </c>
      <c r="AU37" s="276"/>
      <c r="AV37" s="276"/>
      <c r="AW37" s="276"/>
      <c r="AX37" s="276"/>
      <c r="AY37" s="276"/>
      <c r="AZ37" s="276"/>
      <c r="BA37" s="277"/>
      <c r="BK37" s="260" t="s">
        <v>246</v>
      </c>
      <c r="BL37" s="261"/>
      <c r="BM37" s="261"/>
      <c r="BN37" s="261"/>
      <c r="BO37" s="261"/>
      <c r="BP37" s="261"/>
      <c r="BQ37" s="261"/>
      <c r="BR37" s="261"/>
      <c r="BS37" s="261"/>
      <c r="BT37" s="262"/>
      <c r="CI37" s="275" t="s">
        <v>223</v>
      </c>
      <c r="CJ37" s="276"/>
      <c r="CK37" s="276"/>
      <c r="CL37" s="276"/>
      <c r="CM37" s="276"/>
      <c r="CN37" s="276"/>
      <c r="CO37" s="276"/>
      <c r="CP37" s="277"/>
      <c r="CV37" s="260" t="s">
        <v>246</v>
      </c>
      <c r="CW37" s="261"/>
      <c r="CX37" s="261"/>
      <c r="CY37" s="261"/>
      <c r="CZ37" s="261"/>
      <c r="DA37" s="261"/>
      <c r="DB37" s="261"/>
      <c r="DC37" s="261"/>
      <c r="DD37" s="261"/>
      <c r="DE37" s="262"/>
      <c r="DX37" s="275" t="s">
        <v>223</v>
      </c>
      <c r="DY37" s="276"/>
      <c r="DZ37" s="276"/>
      <c r="EA37" s="276"/>
      <c r="EB37" s="276"/>
      <c r="EC37" s="276"/>
      <c r="ED37" s="276"/>
      <c r="EE37" s="277"/>
    </row>
    <row r="38" spans="3:135" ht="13.5" customHeight="1" x14ac:dyDescent="0.15">
      <c r="I38" s="260"/>
      <c r="J38" s="261"/>
      <c r="K38" s="261"/>
      <c r="L38" s="261"/>
      <c r="M38" s="261"/>
      <c r="N38" s="261"/>
      <c r="O38" s="261"/>
      <c r="P38" s="261"/>
      <c r="Q38" s="261"/>
      <c r="R38" s="262"/>
      <c r="U38" s="275" t="s">
        <v>299</v>
      </c>
      <c r="V38" s="276"/>
      <c r="W38" s="276"/>
      <c r="X38" s="276"/>
      <c r="Y38" s="276"/>
      <c r="Z38" s="276"/>
      <c r="AA38" s="276"/>
      <c r="AB38" s="277"/>
      <c r="AD38" s="260"/>
      <c r="AE38" s="261"/>
      <c r="AF38" s="261"/>
      <c r="AG38" s="261"/>
      <c r="AH38" s="261"/>
      <c r="AI38" s="261"/>
      <c r="AJ38" s="261"/>
      <c r="AK38" s="261"/>
      <c r="AL38" s="261"/>
      <c r="AM38" s="262"/>
      <c r="AT38" s="275" t="s">
        <v>299</v>
      </c>
      <c r="AU38" s="276"/>
      <c r="AV38" s="276"/>
      <c r="AW38" s="276"/>
      <c r="AX38" s="276"/>
      <c r="AY38" s="276"/>
      <c r="AZ38" s="276"/>
      <c r="BA38" s="277"/>
      <c r="BK38" s="260"/>
      <c r="BL38" s="261"/>
      <c r="BM38" s="261"/>
      <c r="BN38" s="261"/>
      <c r="BO38" s="261"/>
      <c r="BP38" s="261"/>
      <c r="BQ38" s="261"/>
      <c r="BR38" s="261"/>
      <c r="BS38" s="261"/>
      <c r="BT38" s="262"/>
      <c r="CI38" s="275" t="s">
        <v>299</v>
      </c>
      <c r="CJ38" s="276"/>
      <c r="CK38" s="276"/>
      <c r="CL38" s="276"/>
      <c r="CM38" s="276"/>
      <c r="CN38" s="276"/>
      <c r="CO38" s="276"/>
      <c r="CP38" s="277"/>
      <c r="CV38" s="260"/>
      <c r="CW38" s="261"/>
      <c r="CX38" s="261"/>
      <c r="CY38" s="261"/>
      <c r="CZ38" s="261"/>
      <c r="DA38" s="261"/>
      <c r="DB38" s="261"/>
      <c r="DC38" s="261"/>
      <c r="DD38" s="261"/>
      <c r="DE38" s="262"/>
      <c r="DX38" s="275" t="s">
        <v>299</v>
      </c>
      <c r="DY38" s="276"/>
      <c r="DZ38" s="276"/>
      <c r="EA38" s="276"/>
      <c r="EB38" s="276"/>
      <c r="EC38" s="276"/>
      <c r="ED38" s="276"/>
      <c r="EE38" s="277"/>
    </row>
    <row r="39" spans="3:135" ht="13.5" customHeight="1" x14ac:dyDescent="0.15">
      <c r="I39" s="260" t="s">
        <v>221</v>
      </c>
      <c r="J39" s="261"/>
      <c r="K39" s="261"/>
      <c r="L39" s="261"/>
      <c r="M39" s="261"/>
      <c r="N39" s="261"/>
      <c r="O39" s="261"/>
      <c r="P39" s="261"/>
      <c r="Q39" s="261"/>
      <c r="R39" s="262"/>
      <c r="U39" s="275" t="s">
        <v>224</v>
      </c>
      <c r="V39" s="276"/>
      <c r="W39" s="276"/>
      <c r="X39" s="276"/>
      <c r="Y39" s="276"/>
      <c r="Z39" s="276"/>
      <c r="AA39" s="276"/>
      <c r="AB39" s="277"/>
      <c r="AD39" s="260" t="s">
        <v>221</v>
      </c>
      <c r="AE39" s="261"/>
      <c r="AF39" s="261"/>
      <c r="AG39" s="261"/>
      <c r="AH39" s="261"/>
      <c r="AI39" s="261"/>
      <c r="AJ39" s="261"/>
      <c r="AK39" s="261"/>
      <c r="AL39" s="261"/>
      <c r="AM39" s="262"/>
      <c r="AT39" s="275" t="s">
        <v>224</v>
      </c>
      <c r="AU39" s="276"/>
      <c r="AV39" s="276"/>
      <c r="AW39" s="276"/>
      <c r="AX39" s="276"/>
      <c r="AY39" s="276"/>
      <c r="AZ39" s="276"/>
      <c r="BA39" s="277"/>
      <c r="BK39" s="260" t="s">
        <v>221</v>
      </c>
      <c r="BL39" s="261"/>
      <c r="BM39" s="261"/>
      <c r="BN39" s="261"/>
      <c r="BO39" s="261"/>
      <c r="BP39" s="261"/>
      <c r="BQ39" s="261"/>
      <c r="BR39" s="261"/>
      <c r="BS39" s="261"/>
      <c r="BT39" s="262"/>
      <c r="CI39" s="275" t="s">
        <v>224</v>
      </c>
      <c r="CJ39" s="276"/>
      <c r="CK39" s="276"/>
      <c r="CL39" s="276"/>
      <c r="CM39" s="276"/>
      <c r="CN39" s="276"/>
      <c r="CO39" s="276"/>
      <c r="CP39" s="277"/>
      <c r="CV39" s="260" t="s">
        <v>221</v>
      </c>
      <c r="CW39" s="261"/>
      <c r="CX39" s="261"/>
      <c r="CY39" s="261"/>
      <c r="CZ39" s="261"/>
      <c r="DA39" s="261"/>
      <c r="DB39" s="261"/>
      <c r="DC39" s="261"/>
      <c r="DD39" s="261"/>
      <c r="DE39" s="262"/>
      <c r="DX39" s="275" t="s">
        <v>224</v>
      </c>
      <c r="DY39" s="276"/>
      <c r="DZ39" s="276"/>
      <c r="EA39" s="276"/>
      <c r="EB39" s="276"/>
      <c r="EC39" s="276"/>
      <c r="ED39" s="276"/>
      <c r="EE39" s="277"/>
    </row>
    <row r="40" spans="3:135" ht="13.5" customHeight="1" thickBot="1" x14ac:dyDescent="0.2">
      <c r="I40" s="260"/>
      <c r="J40" s="261"/>
      <c r="K40" s="261"/>
      <c r="L40" s="261"/>
      <c r="M40" s="261"/>
      <c r="N40" s="261"/>
      <c r="O40" s="261"/>
      <c r="P40" s="261"/>
      <c r="Q40" s="261"/>
      <c r="R40" s="262"/>
      <c r="U40" s="278" t="s">
        <v>93</v>
      </c>
      <c r="V40" s="279"/>
      <c r="W40" s="279"/>
      <c r="X40" s="279"/>
      <c r="Y40" s="279"/>
      <c r="Z40" s="279"/>
      <c r="AA40" s="279"/>
      <c r="AB40" s="280"/>
      <c r="AD40" s="260"/>
      <c r="AE40" s="261"/>
      <c r="AF40" s="261"/>
      <c r="AG40" s="261"/>
      <c r="AH40" s="261"/>
      <c r="AI40" s="261"/>
      <c r="AJ40" s="261"/>
      <c r="AK40" s="261"/>
      <c r="AL40" s="261"/>
      <c r="AM40" s="262"/>
      <c r="AT40" s="278" t="s">
        <v>93</v>
      </c>
      <c r="AU40" s="279"/>
      <c r="AV40" s="279"/>
      <c r="AW40" s="279"/>
      <c r="AX40" s="279"/>
      <c r="AY40" s="279"/>
      <c r="AZ40" s="279"/>
      <c r="BA40" s="280"/>
      <c r="BK40" s="260"/>
      <c r="BL40" s="261"/>
      <c r="BM40" s="261"/>
      <c r="BN40" s="261"/>
      <c r="BO40" s="261"/>
      <c r="BP40" s="261"/>
      <c r="BQ40" s="261"/>
      <c r="BR40" s="261"/>
      <c r="BS40" s="261"/>
      <c r="BT40" s="262"/>
      <c r="CI40" s="278" t="s">
        <v>93</v>
      </c>
      <c r="CJ40" s="279"/>
      <c r="CK40" s="279"/>
      <c r="CL40" s="279"/>
      <c r="CM40" s="279"/>
      <c r="CN40" s="279"/>
      <c r="CO40" s="279"/>
      <c r="CP40" s="280"/>
      <c r="CV40" s="260"/>
      <c r="CW40" s="261"/>
      <c r="CX40" s="261"/>
      <c r="CY40" s="261"/>
      <c r="CZ40" s="261"/>
      <c r="DA40" s="261"/>
      <c r="DB40" s="261"/>
      <c r="DC40" s="261"/>
      <c r="DD40" s="261"/>
      <c r="DE40" s="262"/>
      <c r="DX40" s="278" t="s">
        <v>93</v>
      </c>
      <c r="DY40" s="279"/>
      <c r="DZ40" s="279"/>
      <c r="EA40" s="279"/>
      <c r="EB40" s="279"/>
      <c r="EC40" s="279"/>
      <c r="ED40" s="279"/>
      <c r="EE40" s="280"/>
    </row>
    <row r="41" spans="3:135" ht="13.5" customHeight="1" thickBot="1" x14ac:dyDescent="0.2">
      <c r="I41" s="257" t="s">
        <v>93</v>
      </c>
      <c r="J41" s="258"/>
      <c r="K41" s="258"/>
      <c r="L41" s="258"/>
      <c r="M41" s="258"/>
      <c r="N41" s="258"/>
      <c r="O41" s="258"/>
      <c r="P41" s="258"/>
      <c r="Q41" s="258"/>
      <c r="R41" s="259"/>
      <c r="AD41" s="257" t="s">
        <v>93</v>
      </c>
      <c r="AE41" s="258"/>
      <c r="AF41" s="258"/>
      <c r="AG41" s="258"/>
      <c r="AH41" s="258"/>
      <c r="AI41" s="258"/>
      <c r="AJ41" s="258"/>
      <c r="AK41" s="258"/>
      <c r="AL41" s="258"/>
      <c r="AM41" s="259"/>
      <c r="BK41" s="257" t="s">
        <v>93</v>
      </c>
      <c r="BL41" s="258"/>
      <c r="BM41" s="258"/>
      <c r="BN41" s="258"/>
      <c r="BO41" s="258"/>
      <c r="BP41" s="258"/>
      <c r="BQ41" s="258"/>
      <c r="BR41" s="258"/>
      <c r="BS41" s="258"/>
      <c r="BT41" s="259"/>
      <c r="CV41" s="257" t="s">
        <v>93</v>
      </c>
      <c r="CW41" s="258"/>
      <c r="CX41" s="258"/>
      <c r="CY41" s="258"/>
      <c r="CZ41" s="258"/>
      <c r="DA41" s="258"/>
      <c r="DB41" s="258"/>
      <c r="DC41" s="258"/>
      <c r="DD41" s="258"/>
      <c r="DE41" s="259"/>
    </row>
  </sheetData>
  <mergeCells count="103">
    <mergeCell ref="DX40:EE40"/>
    <mergeCell ref="CV32:DE32"/>
    <mergeCell ref="CV33:DE36"/>
    <mergeCell ref="CV37:DE38"/>
    <mergeCell ref="CV39:DE40"/>
    <mergeCell ref="DX32:EE34"/>
    <mergeCell ref="DX36:EE36"/>
    <mergeCell ref="DX37:EE37"/>
    <mergeCell ref="DX38:EE38"/>
    <mergeCell ref="DX39:EE39"/>
    <mergeCell ref="CV41:DE41"/>
    <mergeCell ref="BK32:BT32"/>
    <mergeCell ref="BK33:BT36"/>
    <mergeCell ref="BK37:BT38"/>
    <mergeCell ref="BK39:BT40"/>
    <mergeCell ref="BK41:BT41"/>
    <mergeCell ref="CI40:CP40"/>
    <mergeCell ref="CI32:CP34"/>
    <mergeCell ref="CI36:CP36"/>
    <mergeCell ref="CI37:CP37"/>
    <mergeCell ref="CI38:CP38"/>
    <mergeCell ref="CI39:CP39"/>
    <mergeCell ref="AD41:AM41"/>
    <mergeCell ref="AT32:BA34"/>
    <mergeCell ref="AT36:BA36"/>
    <mergeCell ref="AT37:BA37"/>
    <mergeCell ref="AT38:BA38"/>
    <mergeCell ref="AT39:BA39"/>
    <mergeCell ref="AT40:BA40"/>
    <mergeCell ref="AD32:AM32"/>
    <mergeCell ref="CN7:CP7"/>
    <mergeCell ref="CJ4:CL4"/>
    <mergeCell ref="CN5:CP5"/>
    <mergeCell ref="I41:R41"/>
    <mergeCell ref="I33:R36"/>
    <mergeCell ref="I37:R38"/>
    <mergeCell ref="I39:R40"/>
    <mergeCell ref="U32:AB34"/>
    <mergeCell ref="U36:AB36"/>
    <mergeCell ref="U37:AB37"/>
    <mergeCell ref="U38:AB38"/>
    <mergeCell ref="U39:AB39"/>
    <mergeCell ref="U40:AB40"/>
    <mergeCell ref="I32:R32"/>
    <mergeCell ref="AD33:AM36"/>
    <mergeCell ref="AD37:AM38"/>
    <mergeCell ref="AE7:AG7"/>
    <mergeCell ref="BJ3:BJ7"/>
    <mergeCell ref="BC6:BE6"/>
    <mergeCell ref="BL5:BN5"/>
    <mergeCell ref="BL6:BN6"/>
    <mergeCell ref="BC5:BE5"/>
    <mergeCell ref="BL7:BN7"/>
    <mergeCell ref="AY6:BA6"/>
    <mergeCell ref="AD39:AM40"/>
    <mergeCell ref="EC5:EE5"/>
    <mergeCell ref="DY6:EA6"/>
    <mergeCell ref="DK3:DK7"/>
    <mergeCell ref="DL3:DO4"/>
    <mergeCell ref="DY3:EA3"/>
    <mergeCell ref="DY4:EA4"/>
    <mergeCell ref="EC6:EE6"/>
    <mergeCell ref="DY5:EA5"/>
    <mergeCell ref="CW7:CY7"/>
    <mergeCell ref="CV3:DH4"/>
    <mergeCell ref="EC7:EE7"/>
    <mergeCell ref="CJ6:CL6"/>
    <mergeCell ref="CJ5:CL5"/>
    <mergeCell ref="CU3:CU7"/>
    <mergeCell ref="CW5:CY5"/>
    <mergeCell ref="CW6:CY6"/>
    <mergeCell ref="CJ3:CL3"/>
    <mergeCell ref="CN6:CP6"/>
    <mergeCell ref="Z5:AB5"/>
    <mergeCell ref="J5:L5"/>
    <mergeCell ref="V5:X5"/>
    <mergeCell ref="AE6:AG6"/>
    <mergeCell ref="AS3:AS7"/>
    <mergeCell ref="Z7:AB7"/>
    <mergeCell ref="CA3:CD4"/>
    <mergeCell ref="AY3:BA3"/>
    <mergeCell ref="AY4:BA4"/>
    <mergeCell ref="AY5:BA5"/>
    <mergeCell ref="BZ3:BZ7"/>
    <mergeCell ref="AT3:AW4"/>
    <mergeCell ref="AC3:AC7"/>
    <mergeCell ref="AE5:AG5"/>
    <mergeCell ref="AD3:AP4"/>
    <mergeCell ref="BK3:BW4"/>
    <mergeCell ref="BC7:BE7"/>
    <mergeCell ref="A3:A4"/>
    <mergeCell ref="C3:G4"/>
    <mergeCell ref="Z3:AB3"/>
    <mergeCell ref="Z4:AB4"/>
    <mergeCell ref="B3:B7"/>
    <mergeCell ref="H3:H7"/>
    <mergeCell ref="J6:L6"/>
    <mergeCell ref="V6:X6"/>
    <mergeCell ref="T3:T7"/>
    <mergeCell ref="I3:Q4"/>
    <mergeCell ref="Z6:AB6"/>
    <mergeCell ref="J7:L7"/>
    <mergeCell ref="U3:X4"/>
  </mergeCells>
  <conditionalFormatting sqref="I11:K21 I25:K25">
    <cfRule type="expression" dxfId="15" priority="5">
      <formula>(C11+I11)&lt;0</formula>
    </cfRule>
  </conditionalFormatting>
  <conditionalFormatting sqref="L29 AG29 BN29 CY29">
    <cfRule type="cellIs" dxfId="14" priority="133" operator="notBetween">
      <formula>-2</formula>
      <formula>2</formula>
    </cfRule>
    <cfRule type="cellIs" dxfId="13" priority="134" operator="between">
      <formula>-2</formula>
      <formula>2</formula>
    </cfRule>
  </conditionalFormatting>
  <conditionalFormatting sqref="Y10:AB31 AM10:AP31 BF10:BI31 BT10:BW31 CQ10:CT31 DE10:DH31 EF10:EI31">
    <cfRule type="cellIs" dxfId="12" priority="11" operator="lessThan">
      <formula>0</formula>
    </cfRule>
  </conditionalFormatting>
  <conditionalFormatting sqref="AD11:AF21 AD25:AF25">
    <cfRule type="expression" dxfId="11" priority="4">
      <formula>(N11+AD11)&lt;0</formula>
    </cfRule>
  </conditionalFormatting>
  <conditionalFormatting sqref="BK11:BM21 BK25:BM25">
    <cfRule type="expression" dxfId="10" priority="2">
      <formula>(AI11+BK11)&lt;0</formula>
    </cfRule>
  </conditionalFormatting>
  <conditionalFormatting sqref="CV11:CX21 CV25:CX25">
    <cfRule type="expression" dxfId="9" priority="1">
      <formula>(BP11+CV11)&lt;0</formula>
    </cfRule>
  </conditionalFormatting>
  <dataValidations count="9">
    <dataValidation type="custom" allowBlank="1" showInputMessage="1" showErrorMessage="1" sqref="A1:A2 B2" xr:uid="{44B5376F-60B6-4223-A8EB-1CCB3A5CDF89}">
      <formula1>"'"</formula1>
    </dataValidation>
    <dataValidation type="custom" allowBlank="1" showInputMessage="1" showErrorMessage="1" error="Period End Date must be on the last day of the month and cannot be earlier than the Period Start Date." sqref="V6:X6" xr:uid="{4B54FF64-6A19-455F-999E-8915DDBCEFA3}">
      <formula1>AND(DAY(V6+1)=1,V6&gt;start_date,V6&lt;=end_date)</formula1>
    </dataValidation>
    <dataValidation type="custom" allowBlank="1" showInputMessage="1" showErrorMessage="1" error="Period End Date must be on the last day of the month and cannot be earlier than the Period Start Date." sqref="AY6:BA6" xr:uid="{FDFB7F2C-D108-4234-B9F0-A244CA7CFFAB}">
      <formula1>AND(DAY(AY6+1)=1,AY6&gt;end_period_1,AY6&lt;=end_date)</formula1>
    </dataValidation>
    <dataValidation type="custom" allowBlank="1" showInputMessage="1" showErrorMessage="1" error="Period End Date must be on the last day of the month and cannot be earlier than the Period Start Date." sqref="CJ6:CL6" xr:uid="{C136001D-F382-4CD8-B1ED-7320214EF9AB}">
      <formula1>AND(DAY(CJ6+1)=1,CJ6&gt;end_period_2,CJ6&lt;=end_date)</formula1>
    </dataValidation>
    <dataValidation type="custom" allowBlank="1" showInputMessage="1" showErrorMessage="1" error="Period End Date must be on the last day of the month and cannot be earlier than the Period Start Date." sqref="DY6:EA6" xr:uid="{4A5D274D-8A78-4393-B7AD-507C130B8F4D}">
      <formula1>AND(DAY(DY6+1)=1,DY6&gt;end_period_3,DY6&lt;=end_date)</formula1>
    </dataValidation>
    <dataValidation type="custom" allowBlank="1" showInputMessage="1" showErrorMessage="1" error="Please don't allocate more than the Balance amount or Please even the negative balance." sqref="I11:K15 I19:K21 I25:K25" xr:uid="{0B6A425B-CD33-4525-8603-6624511D4B26}">
      <formula1>C11+I11&gt;=0</formula1>
    </dataValidation>
    <dataValidation type="custom" allowBlank="1" showInputMessage="1" showErrorMessage="1" error="Please don't allocate more than the Balance amount or Please even the negative balance." sqref="BK11:BM15 CV11:CX15 CV25:CX25 BK25:BM25 CV19:CX21 AD25:AF25 BK19:BM21 AD19:AF21" xr:uid="{B51D50D1-98C5-40EB-A3E1-3C09BF00A743}">
      <formula1>Y11+AD11&gt;=0</formula1>
    </dataValidation>
    <dataValidation type="list" allowBlank="1" showInputMessage="1" showErrorMessage="1" sqref="CN6:CP6 BC6:BE6 Z6:AB6 EC6:EE6" xr:uid="{71903C4B-3317-4C48-B2ED-2222657537F5}">
      <formula1>"Interim, Final"</formula1>
    </dataValidation>
    <dataValidation type="custom" allowBlank="1" showErrorMessage="1" error="Please don't allocate more than the Balance amount or Please even the negative balance." prompt="please make suerell jljljl green" sqref="AD11:AF15" xr:uid="{8433AB63-9F63-49A8-BEC4-BB1762A29E03}">
      <formula1>Y11+AD11&gt;=0</formula1>
    </dataValidation>
  </dataValidations>
  <hyperlinks>
    <hyperlink ref="I41" r:id="rId1" xr:uid="{7AC4DC66-EACE-44D4-958F-FD4E84EE7A71}"/>
    <hyperlink ref="U40" r:id="rId2" xr:uid="{4A90689E-A3EC-4F31-91EE-2C9ABE5501B0}"/>
    <hyperlink ref="AD41" r:id="rId3" xr:uid="{7748705B-8998-4805-ACF1-5BAD4E544647}"/>
    <hyperlink ref="AT40" r:id="rId4" xr:uid="{DD262AFB-E033-45F1-B0C5-7891B54D76E0}"/>
    <hyperlink ref="CI40" r:id="rId5" xr:uid="{EC7DF864-B6CA-451D-A4E7-021B89578003}"/>
    <hyperlink ref="DX40" r:id="rId6" xr:uid="{D4D637FC-9673-4D76-B357-E711C22015EF}"/>
    <hyperlink ref="BK41" r:id="rId7" xr:uid="{7FC534F5-0B70-4CAB-B6AA-F295721636D4}"/>
    <hyperlink ref="CV41" r:id="rId8" xr:uid="{8497006E-41FD-477B-B351-74B6A795A586}"/>
  </hyperlinks>
  <pageMargins left="0.25" right="0.25" top="0.75" bottom="0.5" header="0.3" footer="0.3"/>
  <pageSetup scale="10" fitToHeight="0" orientation="landscape" r:id="rId9"/>
  <headerFooter>
    <oddHeader>&amp;L&amp;"Arial,Bold"&amp;17&amp;K05-022FINANCIAL SUMMARY &amp;&amp; REPORTING</oddHeader>
    <oddFooter>&amp;L&amp;A&amp;R&amp;P/&amp;N</oddFooter>
  </headerFooter>
  <customProperties>
    <customPr name="f12fb02c2" r:id="rId10"/>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3788-97D3-4FAD-A566-F57F57160561}">
  <sheetPr codeName="Sheet15">
    <tabColor rgb="FF0070C0"/>
  </sheetPr>
  <dimension ref="A1:Z35"/>
  <sheetViews>
    <sheetView zoomScale="85" zoomScaleNormal="85" workbookViewId="0">
      <selection activeCell="J65" sqref="J65"/>
    </sheetView>
  </sheetViews>
  <sheetFormatPr defaultColWidth="8.76171875" defaultRowHeight="12.75" outlineLevelCol="3" x14ac:dyDescent="0.15"/>
  <cols>
    <col min="1" max="1" width="28.453125" customWidth="1"/>
    <col min="2" max="2" width="3.50390625" customWidth="1"/>
    <col min="3" max="3" width="13.484375" customWidth="1" outlineLevel="1"/>
    <col min="4" max="4" width="13.484375" customWidth="1" outlineLevel="2"/>
    <col min="5" max="5" width="13.484375" customWidth="1" outlineLevel="3"/>
    <col min="6" max="6" width="15.5078125" customWidth="1" outlineLevel="1"/>
    <col min="7" max="7" width="3.50390625" customWidth="1"/>
    <col min="8" max="8" width="13.484375" customWidth="1" outlineLevel="1"/>
    <col min="9" max="9" width="12.5390625" customWidth="1" outlineLevel="2"/>
    <col min="10" max="10" width="12.5390625" customWidth="1" outlineLevel="3"/>
    <col min="11" max="11" width="12.5390625" customWidth="1" outlineLevel="1"/>
    <col min="12" max="12" width="3.50390625" customWidth="1"/>
    <col min="13" max="13" width="13.484375" customWidth="1" outlineLevel="1"/>
    <col min="14" max="14" width="12.5390625" customWidth="1" outlineLevel="2"/>
    <col min="15" max="15" width="12.5390625" customWidth="1" outlineLevel="3"/>
    <col min="16" max="16" width="12.5390625" customWidth="1" outlineLevel="1"/>
    <col min="17" max="17" width="3.50390625" customWidth="1"/>
    <col min="18" max="18" width="13.484375" customWidth="1" outlineLevel="1"/>
    <col min="19" max="19" width="12.5390625" customWidth="1" outlineLevel="2"/>
    <col min="20" max="20" width="12.5390625" customWidth="1" outlineLevel="3"/>
    <col min="21" max="21" width="12.5390625" customWidth="1" outlineLevel="1"/>
    <col min="22" max="22" width="3.50390625" customWidth="1"/>
    <col min="23" max="23" width="13.484375" customWidth="1" outlineLevel="1"/>
    <col min="24" max="24" width="12.5390625" customWidth="1" outlineLevel="2"/>
    <col min="25" max="25" width="12.5390625" customWidth="1" outlineLevel="3"/>
    <col min="26" max="26" width="12.5390625" customWidth="1" outlineLevel="1"/>
  </cols>
  <sheetData>
    <row r="1" spans="1:26" ht="21.75" x14ac:dyDescent="0.25">
      <c r="A1" s="284" t="s">
        <v>149</v>
      </c>
      <c r="B1" s="284"/>
      <c r="C1" s="284"/>
      <c r="D1" s="284"/>
      <c r="E1" s="284"/>
      <c r="F1" s="284"/>
      <c r="G1" s="284"/>
      <c r="H1" s="284"/>
      <c r="I1" s="284"/>
      <c r="J1" s="284"/>
      <c r="K1" s="284"/>
      <c r="L1" s="284"/>
      <c r="M1" s="284"/>
      <c r="N1" s="284"/>
      <c r="O1" s="284"/>
      <c r="P1" s="284"/>
      <c r="Q1" s="284"/>
      <c r="R1" s="284"/>
      <c r="S1" s="284"/>
      <c r="T1" s="284"/>
      <c r="U1" s="284"/>
      <c r="V1" s="284"/>
      <c r="W1" s="284"/>
      <c r="X1" s="284"/>
      <c r="Y1" s="284"/>
      <c r="Z1" s="284"/>
    </row>
    <row r="2" spans="1:26" ht="21.75" x14ac:dyDescent="0.25">
      <c r="A2" s="99"/>
      <c r="B2" s="100"/>
      <c r="C2" s="78" t="s">
        <v>213</v>
      </c>
      <c r="D2" s="100"/>
      <c r="E2" s="100"/>
      <c r="F2" s="78"/>
      <c r="G2" s="78"/>
      <c r="H2" s="78" t="s">
        <v>189</v>
      </c>
      <c r="L2" s="78"/>
      <c r="M2" s="78" t="s">
        <v>174</v>
      </c>
      <c r="Q2" s="78"/>
      <c r="R2" s="78" t="s">
        <v>175</v>
      </c>
      <c r="V2" s="78"/>
      <c r="W2" s="78" t="s">
        <v>188</v>
      </c>
    </row>
    <row r="3" spans="1:26" ht="24" x14ac:dyDescent="0.15">
      <c r="A3" s="102" t="s">
        <v>183</v>
      </c>
      <c r="B3" s="251" t="s">
        <v>150</v>
      </c>
      <c r="C3" s="103" t="s">
        <v>150</v>
      </c>
      <c r="D3" s="104"/>
      <c r="E3" s="104"/>
      <c r="F3" s="105"/>
      <c r="G3" s="235" t="s">
        <v>189</v>
      </c>
      <c r="H3" s="107" t="s">
        <v>190</v>
      </c>
      <c r="I3" s="104"/>
      <c r="J3" s="104"/>
      <c r="K3" s="104"/>
      <c r="L3" s="235" t="s">
        <v>174</v>
      </c>
      <c r="M3" s="107" t="s">
        <v>192</v>
      </c>
      <c r="N3" s="104"/>
      <c r="O3" s="104"/>
      <c r="P3" s="104"/>
      <c r="Q3" s="235" t="s">
        <v>175</v>
      </c>
      <c r="R3" s="107" t="s">
        <v>193</v>
      </c>
      <c r="S3" s="104"/>
      <c r="T3" s="104"/>
      <c r="U3" s="104"/>
      <c r="V3" s="235" t="s">
        <v>188</v>
      </c>
      <c r="W3" s="107" t="s">
        <v>194</v>
      </c>
      <c r="X3" s="104"/>
      <c r="Y3" s="104"/>
      <c r="Z3" s="104"/>
    </row>
    <row r="4" spans="1:26" x14ac:dyDescent="0.15">
      <c r="A4" s="1" t="s">
        <v>68</v>
      </c>
      <c r="B4" s="252"/>
      <c r="C4" s="1"/>
      <c r="D4" s="1"/>
      <c r="E4" s="1"/>
      <c r="F4" s="1"/>
      <c r="G4" s="236"/>
      <c r="H4" s="108" t="str" cm="1">
        <f t="array" aca="1" ref="H4:K7" ca="1">IF(OFFSET(INDEX('Financial Summary &amp; Reporting'!1:31,MATCH(H$2,INDEX('Financial Summary &amp; Reporting'!1:31,0,MATCH('Budget Revision Summary'!H$2,'Financial Summary &amp; Reporting'!$2:$2,0)),0),MATCH(H$2,'Financial Summary &amp; Reporting'!$2:$2,0)),3,0,4,4)=0,"",OFFSET(INDEX('Financial Summary &amp; Reporting'!1:31,MATCH(H$2,INDEX('Financial Summary &amp; Reporting'!1:31,0,MATCH('Budget Revision Summary'!H$2,'Financial Summary &amp; Reporting'!$2:$2,0)),0),MATCH(H$2,'Financial Summary &amp; Reporting'!$2:$2,0)),3,0,4,4))</f>
        <v>Prepared by:</v>
      </c>
      <c r="I4" s="151" t="str">
        <f ca="1"/>
        <v/>
      </c>
      <c r="J4" s="151" t="str">
        <f ca="1"/>
        <v/>
      </c>
      <c r="K4" s="151" t="str">
        <f ca="1"/>
        <v/>
      </c>
      <c r="L4" s="236"/>
      <c r="M4" s="108" t="str" cm="1">
        <f t="array" aca="1" ref="M4:P7" ca="1">IF(OFFSET(INDEX('Financial Summary &amp; Reporting'!1:31,MATCH(M$2,INDEX('Financial Summary &amp; Reporting'!1:31,0,MATCH('Budget Revision Summary'!M$2,'Financial Summary &amp; Reporting'!$2:$2,0)),0),MATCH(M$2,'Financial Summary &amp; Reporting'!$2:$2,0)),3,0,4,4)=0,"",OFFSET(INDEX('Financial Summary &amp; Reporting'!1:31,MATCH(M$2,INDEX('Financial Summary &amp; Reporting'!1:31,0,MATCH('Budget Revision Summary'!M$2,'Financial Summary &amp; Reporting'!$2:$2,0)),0),MATCH(M$2,'Financial Summary &amp; Reporting'!$2:$2,0)),3,0,4,4))</f>
        <v>Prepared by:</v>
      </c>
      <c r="N4" s="151" t="str">
        <f ca="1"/>
        <v/>
      </c>
      <c r="O4" s="151" t="str">
        <f ca="1"/>
        <v/>
      </c>
      <c r="P4" s="151" t="str">
        <f ca="1"/>
        <v/>
      </c>
      <c r="Q4" s="236"/>
      <c r="R4" s="108" t="str" cm="1">
        <f t="array" aca="1" ref="R4:U7" ca="1">IF(OFFSET(INDEX('Financial Summary &amp; Reporting'!1:31,MATCH(R$2,INDEX('Financial Summary &amp; Reporting'!1:31,0,MATCH('Budget Revision Summary'!R$2,'Financial Summary &amp; Reporting'!$2:$2,0)),0),MATCH(R$2,'Financial Summary &amp; Reporting'!$2:$2,0)),3,0,4,4)=0,"",OFFSET(INDEX('Financial Summary &amp; Reporting'!1:31,MATCH(R$2,INDEX('Financial Summary &amp; Reporting'!1:31,0,MATCH('Budget Revision Summary'!R$2,'Financial Summary &amp; Reporting'!$2:$2,0)),0),MATCH(R$2,'Financial Summary &amp; Reporting'!$2:$2,0)),3,0,4,4))</f>
        <v>Prepared by:</v>
      </c>
      <c r="S4" s="151" t="str">
        <f ca="1"/>
        <v/>
      </c>
      <c r="T4" s="151" t="str">
        <f ca="1"/>
        <v/>
      </c>
      <c r="U4" s="151" t="str">
        <f ca="1"/>
        <v/>
      </c>
      <c r="V4" s="236"/>
      <c r="W4" s="108" t="str" cm="1">
        <f t="array" aca="1" ref="W4:Z7" ca="1">IF(OFFSET(INDEX('Financial Summary &amp; Reporting'!1:31,MATCH(W$2,INDEX('Financial Summary &amp; Reporting'!1:31,0,MATCH('Budget Revision Summary'!W$2,'Financial Summary &amp; Reporting'!$2:$2,0)),0),MATCH(W$2,'Financial Summary &amp; Reporting'!$2:$2,0)),3,0,4,4)=0,"",OFFSET(INDEX('Financial Summary &amp; Reporting'!1:31,MATCH(W$2,INDEX('Financial Summary &amp; Reporting'!1:31,0,MATCH('Budget Revision Summary'!W$2,'Financial Summary &amp; Reporting'!$2:$2,0)),0),MATCH(W$2,'Financial Summary &amp; Reporting'!$2:$2,0)),3,0,4,4))</f>
        <v>Prepared by:</v>
      </c>
      <c r="X4" s="151" t="str">
        <f ca="1"/>
        <v/>
      </c>
      <c r="Y4" s="151" t="str">
        <f ca="1"/>
        <v/>
      </c>
      <c r="Z4" s="151" t="str">
        <f ca="1"/>
        <v/>
      </c>
    </row>
    <row r="5" spans="1:26" x14ac:dyDescent="0.15">
      <c r="A5" s="11" t="e">
        <f>TEXT(start_date,"m/d/yy")&amp;" to "&amp;(TEXT(EOMONTH(start_date,grant_term-1),"m/d/yy"))</f>
        <v>#NUM!</v>
      </c>
      <c r="B5" s="252"/>
      <c r="C5" s="1"/>
      <c r="D5" s="1"/>
      <c r="E5" s="1"/>
      <c r="F5" s="1"/>
      <c r="G5" s="236"/>
      <c r="H5" s="108" t="str">
        <f ca="1"/>
        <v>Prepared Date:</v>
      </c>
      <c r="I5" s="151" t="str">
        <f ca="1"/>
        <v/>
      </c>
      <c r="J5" s="151" t="str">
        <f ca="1"/>
        <v/>
      </c>
      <c r="K5" s="151" t="str">
        <f ca="1"/>
        <v/>
      </c>
      <c r="L5" s="236"/>
      <c r="M5" s="108" t="str">
        <f ca="1"/>
        <v>Prepared Date:</v>
      </c>
      <c r="N5" s="151" t="str">
        <f ca="1"/>
        <v/>
      </c>
      <c r="O5" s="151" t="str">
        <f ca="1"/>
        <v/>
      </c>
      <c r="P5" s="151" t="str">
        <f ca="1"/>
        <v/>
      </c>
      <c r="Q5" s="236"/>
      <c r="R5" s="108" t="str">
        <f ca="1"/>
        <v>Prepared Date:</v>
      </c>
      <c r="S5" s="151" t="str">
        <f ca="1"/>
        <v/>
      </c>
      <c r="T5" s="151" t="str">
        <f ca="1"/>
        <v/>
      </c>
      <c r="U5" s="151" t="str">
        <f ca="1"/>
        <v/>
      </c>
      <c r="V5" s="236"/>
      <c r="W5" s="108" t="str">
        <f ca="1"/>
        <v>Prepared Date:</v>
      </c>
      <c r="X5" s="151" t="str">
        <f ca="1"/>
        <v/>
      </c>
      <c r="Y5" s="151" t="str">
        <f ca="1"/>
        <v/>
      </c>
      <c r="Z5" s="151" t="str">
        <f ca="1"/>
        <v/>
      </c>
    </row>
    <row r="6" spans="1:26" x14ac:dyDescent="0.15">
      <c r="A6" s="11" t="str">
        <f>"PI"&amp;": "&amp;PI_Name</f>
        <v xml:space="preserve">PI: </v>
      </c>
      <c r="B6" s="252"/>
      <c r="C6" s="1"/>
      <c r="D6" s="1"/>
      <c r="E6" s="1"/>
      <c r="F6" s="1"/>
      <c r="G6" s="237"/>
      <c r="H6" t="str">
        <f ca="1"/>
        <v>Preparer's Email:</v>
      </c>
      <c r="I6" t="str">
        <f ca="1"/>
        <v/>
      </c>
      <c r="J6" t="str">
        <f ca="1"/>
        <v/>
      </c>
      <c r="K6" t="str">
        <f ca="1"/>
        <v/>
      </c>
      <c r="L6" s="237"/>
      <c r="M6" t="str">
        <f ca="1"/>
        <v>Preparer's Email:</v>
      </c>
      <c r="N6" t="str">
        <f ca="1"/>
        <v/>
      </c>
      <c r="O6" t="str">
        <f ca="1"/>
        <v/>
      </c>
      <c r="P6" t="str">
        <f ca="1"/>
        <v/>
      </c>
      <c r="Q6" s="237"/>
      <c r="R6" t="str">
        <f ca="1"/>
        <v>Preparer's Email:</v>
      </c>
      <c r="S6" t="str">
        <f ca="1"/>
        <v/>
      </c>
      <c r="T6" t="str">
        <f ca="1"/>
        <v/>
      </c>
      <c r="U6" t="str">
        <f ca="1"/>
        <v/>
      </c>
      <c r="V6" s="237"/>
      <c r="W6" t="str">
        <f ca="1"/>
        <v>Preparer's Email:</v>
      </c>
      <c r="X6" t="str">
        <f ca="1"/>
        <v/>
      </c>
      <c r="Y6" t="str">
        <f ca="1"/>
        <v/>
      </c>
      <c r="Z6" t="str">
        <f ca="1"/>
        <v/>
      </c>
    </row>
    <row r="7" spans="1:26" x14ac:dyDescent="0.15">
      <c r="A7" s="15" t="str">
        <f>"Grant Amount: "&amp;TEXT(grant_amount,"$0,000")</f>
        <v>Grant Amount: $0,000</v>
      </c>
      <c r="B7" s="15"/>
      <c r="C7" s="1"/>
      <c r="F7" s="1"/>
      <c r="H7" s="112" t="str">
        <f ca="1"/>
        <v/>
      </c>
      <c r="I7" s="113" t="str">
        <f ca="1"/>
        <v/>
      </c>
      <c r="J7" s="113" t="str">
        <f ca="1"/>
        <v/>
      </c>
      <c r="K7" s="113" t="str">
        <f ca="1"/>
        <v/>
      </c>
      <c r="M7" s="112" t="str">
        <f ca="1"/>
        <v/>
      </c>
      <c r="N7" s="113" t="str">
        <f ca="1"/>
        <v/>
      </c>
      <c r="O7" s="113" t="str">
        <f ca="1"/>
        <v/>
      </c>
      <c r="P7" s="113" t="str">
        <f ca="1"/>
        <v/>
      </c>
      <c r="R7" s="112" t="str">
        <f ca="1"/>
        <v/>
      </c>
      <c r="S7" s="113" t="str">
        <f ca="1"/>
        <v/>
      </c>
      <c r="T7" s="113" t="str">
        <f ca="1"/>
        <v/>
      </c>
      <c r="U7" s="113" t="str">
        <f ca="1"/>
        <v/>
      </c>
      <c r="W7" s="112" t="str">
        <f ca="1"/>
        <v/>
      </c>
      <c r="X7" s="113" t="str">
        <f ca="1"/>
        <v/>
      </c>
      <c r="Y7" s="113" t="str">
        <f ca="1"/>
        <v/>
      </c>
      <c r="Z7" s="113" t="str">
        <f ca="1"/>
        <v/>
      </c>
    </row>
    <row r="8" spans="1:26" ht="13.5" thickBot="1" x14ac:dyDescent="0.2">
      <c r="A8" s="118"/>
      <c r="B8" s="118"/>
      <c r="C8" s="119" t="s">
        <v>77</v>
      </c>
      <c r="D8" s="119" t="s">
        <v>164</v>
      </c>
      <c r="E8" s="119" t="s">
        <v>165</v>
      </c>
      <c r="F8" s="118"/>
      <c r="G8" s="120"/>
      <c r="H8" s="123" t="s">
        <v>159</v>
      </c>
      <c r="I8" s="123"/>
      <c r="J8" s="123"/>
      <c r="K8" s="123"/>
      <c r="L8" s="120"/>
      <c r="M8" s="123" t="s">
        <v>159</v>
      </c>
      <c r="N8" s="123"/>
      <c r="O8" s="123"/>
      <c r="P8" s="123"/>
      <c r="Q8" s="120"/>
      <c r="R8" s="123" t="s">
        <v>159</v>
      </c>
      <c r="S8" s="123"/>
      <c r="T8" s="123"/>
      <c r="U8" s="123"/>
      <c r="V8" s="120"/>
      <c r="W8" s="123" t="s">
        <v>159</v>
      </c>
      <c r="X8" s="123"/>
      <c r="Y8" s="123"/>
      <c r="Z8" s="123"/>
    </row>
    <row r="9" spans="1:26" x14ac:dyDescent="0.15">
      <c r="A9" s="125" t="s">
        <v>69</v>
      </c>
      <c r="B9" s="126"/>
      <c r="C9" s="126" t="str">
        <f>PROPER(grantee_org)</f>
        <v/>
      </c>
      <c r="D9" s="126" t="str">
        <f>PROPER(subcontractor1)</f>
        <v/>
      </c>
      <c r="E9" s="126" t="str">
        <f>PROPER(subcontractor2)</f>
        <v/>
      </c>
      <c r="F9" s="126" t="s">
        <v>60</v>
      </c>
      <c r="G9" s="19"/>
      <c r="H9" s="126" t="str" cm="1">
        <f t="array" aca="1" ref="H9:K35" ca="1">IF(OFFSET(INDEX('Financial Summary &amp; Reporting'!1:31,MATCH(H$2,INDEX('Financial Summary &amp; Reporting'!1:31,0,MATCH('Budget Revision Summary'!H$2,'Financial Summary &amp; Reporting'!$2:$2,0)),0),MATCH(H$2,'Financial Summary &amp; Reporting'!$2:$2,0)),8,5,27,4)=0,"",OFFSET(INDEX('Financial Summary &amp; Reporting'!1:31,MATCH(H$2,INDEX('Financial Summary &amp; Reporting'!1:31,0,MATCH('Budget Revision Summary'!H$2,'Financial Summary &amp; Reporting'!$2:$2,0)),0),MATCH(H$2,'Financial Summary &amp; Reporting'!$2:$2,0)),8,5,27,4))</f>
        <v/>
      </c>
      <c r="I9" s="126" t="str">
        <f ca="1"/>
        <v/>
      </c>
      <c r="J9" s="126" t="str">
        <f ca="1"/>
        <v/>
      </c>
      <c r="K9" s="126" t="str">
        <f ca="1"/>
        <v>Total</v>
      </c>
      <c r="L9" s="19"/>
      <c r="M9" s="126" t="str" cm="1">
        <f t="array" aca="1" ref="M9:P35" ca="1">IF(OFFSET(INDEX('Financial Summary &amp; Reporting'!1:31,MATCH(M$2,INDEX('Financial Summary &amp; Reporting'!1:31,0,MATCH('Budget Revision Summary'!M$2,'Financial Summary &amp; Reporting'!$2:$2,0)),0),MATCH(M$2,'Financial Summary &amp; Reporting'!$2:$2,0)),8,5,27,4)=0,"",OFFSET(INDEX('Financial Summary &amp; Reporting'!1:31,MATCH(M$2,INDEX('Financial Summary &amp; Reporting'!1:31,0,MATCH('Budget Revision Summary'!M$2,'Financial Summary &amp; Reporting'!$2:$2,0)),0),MATCH(M$2,'Financial Summary &amp; Reporting'!$2:$2,0)),8,5,27,4))</f>
        <v/>
      </c>
      <c r="N9" s="126" t="str">
        <f ca="1"/>
        <v/>
      </c>
      <c r="O9" s="126" t="str">
        <f ca="1"/>
        <v/>
      </c>
      <c r="P9" s="126" t="str">
        <f ca="1"/>
        <v>Total</v>
      </c>
      <c r="Q9" s="19"/>
      <c r="R9" s="126" t="str" cm="1">
        <f t="array" aca="1" ref="R9:U35" ca="1">IF(OFFSET(INDEX('Financial Summary &amp; Reporting'!1:31,MATCH(R$2,INDEX('Financial Summary &amp; Reporting'!1:31,0,MATCH('Budget Revision Summary'!R$2,'Financial Summary &amp; Reporting'!$2:$2,0)),0),MATCH(R$2,'Financial Summary &amp; Reporting'!$2:$2,0)),8,5,27,4)=0,"",OFFSET(INDEX('Financial Summary &amp; Reporting'!1:31,MATCH(R$2,INDEX('Financial Summary &amp; Reporting'!1:31,0,MATCH('Budget Revision Summary'!R$2,'Financial Summary &amp; Reporting'!$2:$2,0)),0),MATCH(R$2,'Financial Summary &amp; Reporting'!$2:$2,0)),8,5,27,4))</f>
        <v/>
      </c>
      <c r="S9" s="126" t="str">
        <f ca="1"/>
        <v/>
      </c>
      <c r="T9" s="126" t="str">
        <f ca="1"/>
        <v/>
      </c>
      <c r="U9" s="126" t="str">
        <f ca="1"/>
        <v>Total</v>
      </c>
      <c r="V9" s="19"/>
      <c r="W9" s="126" t="str" cm="1">
        <f t="array" aca="1" ref="W9:Z35" ca="1">IF(OFFSET(INDEX('Financial Summary &amp; Reporting'!1:31,MATCH(W$2,INDEX('Financial Summary &amp; Reporting'!1:31,0,MATCH('Budget Revision Summary'!W$2,'Financial Summary &amp; Reporting'!$2:$2,0)),0),MATCH(W$2,'Financial Summary &amp; Reporting'!$2:$2,0)),8,5,27,4)=0,"",OFFSET(INDEX('Financial Summary &amp; Reporting'!1:31,MATCH(W$2,INDEX('Financial Summary &amp; Reporting'!1:31,0,MATCH('Budget Revision Summary'!W$2,'Financial Summary &amp; Reporting'!$2:$2,0)),0),MATCH(W$2,'Financial Summary &amp; Reporting'!$2:$2,0)),8,5,27,4))</f>
        <v/>
      </c>
      <c r="X9" s="126" t="str">
        <f ca="1"/>
        <v/>
      </c>
      <c r="Y9" s="126" t="str">
        <f ca="1"/>
        <v/>
      </c>
      <c r="Z9" s="126" t="str">
        <f ca="1"/>
        <v>Total</v>
      </c>
    </row>
    <row r="10" spans="1:26" ht="15" x14ac:dyDescent="0.2">
      <c r="A10" s="9" t="s">
        <v>70</v>
      </c>
      <c r="C10" s="131">
        <f ca="1">org_pi</f>
        <v>0</v>
      </c>
      <c r="D10" s="131" cm="1">
        <f t="array" aca="1" ref="D10" ca="1">sub1_pi</f>
        <v>0</v>
      </c>
      <c r="E10" s="131">
        <f ca="1">sub2_pi</f>
        <v>0</v>
      </c>
      <c r="F10" s="131">
        <f ca="1">SUM(C10:E10)</f>
        <v>0</v>
      </c>
      <c r="H10" s="131" t="str">
        <f ca="1"/>
        <v/>
      </c>
      <c r="I10" s="131" t="str">
        <f ca="1"/>
        <v/>
      </c>
      <c r="J10" s="131" t="str">
        <f ca="1"/>
        <v/>
      </c>
      <c r="K10" s="131" t="str">
        <f ca="1"/>
        <v/>
      </c>
      <c r="M10" s="131" t="str">
        <f ca="1"/>
        <v/>
      </c>
      <c r="N10" s="131" t="str">
        <f ca="1"/>
        <v/>
      </c>
      <c r="O10" s="131" t="str">
        <f ca="1"/>
        <v/>
      </c>
      <c r="P10" s="131" t="str">
        <f ca="1"/>
        <v/>
      </c>
      <c r="R10" s="131" t="str">
        <f ca="1"/>
        <v/>
      </c>
      <c r="S10" s="131" t="str">
        <f ca="1"/>
        <v/>
      </c>
      <c r="T10" s="131" t="str">
        <f ca="1"/>
        <v/>
      </c>
      <c r="U10" s="131" t="str">
        <f ca="1"/>
        <v/>
      </c>
      <c r="W10" s="131" t="str">
        <f ca="1"/>
        <v/>
      </c>
      <c r="X10" s="131" t="str">
        <f ca="1"/>
        <v/>
      </c>
      <c r="Y10" s="131" t="str">
        <f ca="1"/>
        <v/>
      </c>
      <c r="Z10" s="131" t="str">
        <f ca="1"/>
        <v/>
      </c>
    </row>
    <row r="11" spans="1:26" ht="15" x14ac:dyDescent="0.2">
      <c r="A11" s="9" t="s">
        <v>161</v>
      </c>
      <c r="C11" s="132">
        <f ca="1">org_cop1</f>
        <v>0</v>
      </c>
      <c r="D11" s="132">
        <f ca="1">sub1_cop1</f>
        <v>0</v>
      </c>
      <c r="E11" s="132">
        <f ca="1">sub2_cop1</f>
        <v>0</v>
      </c>
      <c r="F11" s="132">
        <f ca="1">SUM(C11:E11)</f>
        <v>0</v>
      </c>
      <c r="H11" s="132" t="str">
        <f ca="1"/>
        <v/>
      </c>
      <c r="I11" s="132" t="str">
        <f ca="1"/>
        <v/>
      </c>
      <c r="J11" s="132" t="str">
        <f ca="1"/>
        <v/>
      </c>
      <c r="K11" s="132" t="str">
        <f ca="1"/>
        <v/>
      </c>
      <c r="M11" s="132" t="str">
        <f ca="1"/>
        <v/>
      </c>
      <c r="N11" s="132" t="str">
        <f ca="1"/>
        <v/>
      </c>
      <c r="O11" s="132" t="str">
        <f ca="1"/>
        <v/>
      </c>
      <c r="P11" s="132" t="str">
        <f ca="1"/>
        <v/>
      </c>
      <c r="R11" s="132" t="str">
        <f ca="1"/>
        <v/>
      </c>
      <c r="S11" s="132" t="str">
        <f ca="1"/>
        <v/>
      </c>
      <c r="T11" s="132" t="str">
        <f ca="1"/>
        <v/>
      </c>
      <c r="U11" s="132" t="str">
        <f ca="1"/>
        <v/>
      </c>
      <c r="W11" s="132" t="str">
        <f ca="1"/>
        <v/>
      </c>
      <c r="X11" s="132" t="str">
        <f ca="1"/>
        <v/>
      </c>
      <c r="Y11" s="132" t="str">
        <f ca="1"/>
        <v/>
      </c>
      <c r="Z11" s="132" t="str">
        <f ca="1"/>
        <v/>
      </c>
    </row>
    <row r="12" spans="1:26" ht="15" x14ac:dyDescent="0.2">
      <c r="A12" s="9" t="s">
        <v>162</v>
      </c>
      <c r="C12" s="132">
        <f ca="1">org_cop2</f>
        <v>0</v>
      </c>
      <c r="D12" s="132">
        <f ca="1">sub1_cop2</f>
        <v>0</v>
      </c>
      <c r="E12" s="132">
        <f ca="1">sub2_cop2</f>
        <v>0</v>
      </c>
      <c r="F12" s="132">
        <f ca="1">SUM(C12:E12)</f>
        <v>0</v>
      </c>
      <c r="H12" s="132" t="str">
        <f ca="1"/>
        <v/>
      </c>
      <c r="I12" s="132" t="str">
        <f ca="1"/>
        <v/>
      </c>
      <c r="J12" s="132" t="str">
        <f ca="1"/>
        <v/>
      </c>
      <c r="K12" s="132" t="str">
        <f ca="1"/>
        <v/>
      </c>
      <c r="M12" s="132" t="str">
        <f ca="1"/>
        <v/>
      </c>
      <c r="N12" s="132" t="str">
        <f ca="1"/>
        <v/>
      </c>
      <c r="O12" s="132" t="str">
        <f ca="1"/>
        <v/>
      </c>
      <c r="P12" s="132" t="str">
        <f ca="1"/>
        <v/>
      </c>
      <c r="R12" s="132" t="str">
        <f ca="1"/>
        <v/>
      </c>
      <c r="S12" s="132" t="str">
        <f ca="1"/>
        <v/>
      </c>
      <c r="T12" s="132" t="str">
        <f ca="1"/>
        <v/>
      </c>
      <c r="U12" s="132" t="str">
        <f ca="1"/>
        <v/>
      </c>
      <c r="W12" s="132" t="str">
        <f ca="1"/>
        <v/>
      </c>
      <c r="X12" s="132" t="str">
        <f ca="1"/>
        <v/>
      </c>
      <c r="Y12" s="132" t="str">
        <f ca="1"/>
        <v/>
      </c>
      <c r="Z12" s="132" t="str">
        <f ca="1"/>
        <v/>
      </c>
    </row>
    <row r="13" spans="1:26" ht="15" x14ac:dyDescent="0.2">
      <c r="A13" s="9" t="s">
        <v>71</v>
      </c>
      <c r="C13" s="132">
        <f ca="1">org_nonstu</f>
        <v>0</v>
      </c>
      <c r="D13" s="132">
        <f ca="1">sub1_nonstu</f>
        <v>0</v>
      </c>
      <c r="E13" s="132">
        <f ca="1">sub2_nonstu</f>
        <v>0</v>
      </c>
      <c r="F13" s="132">
        <f ca="1">SUM(C13:E13)</f>
        <v>0</v>
      </c>
      <c r="H13" s="132" t="str">
        <f ca="1"/>
        <v/>
      </c>
      <c r="I13" s="132" t="str">
        <f ca="1"/>
        <v/>
      </c>
      <c r="J13" s="132" t="str">
        <f ca="1"/>
        <v/>
      </c>
      <c r="K13" s="132" t="str">
        <f ca="1"/>
        <v/>
      </c>
      <c r="M13" s="132" t="str">
        <f ca="1"/>
        <v/>
      </c>
      <c r="N13" s="132" t="str">
        <f ca="1"/>
        <v/>
      </c>
      <c r="O13" s="132" t="str">
        <f ca="1"/>
        <v/>
      </c>
      <c r="P13" s="132" t="str">
        <f ca="1"/>
        <v/>
      </c>
      <c r="R13" s="132" t="str">
        <f ca="1"/>
        <v/>
      </c>
      <c r="S13" s="132" t="str">
        <f ca="1"/>
        <v/>
      </c>
      <c r="T13" s="132" t="str">
        <f ca="1"/>
        <v/>
      </c>
      <c r="U13" s="132" t="str">
        <f ca="1"/>
        <v/>
      </c>
      <c r="W13" s="132" t="str">
        <f ca="1"/>
        <v/>
      </c>
      <c r="X13" s="132" t="str">
        <f ca="1"/>
        <v/>
      </c>
      <c r="Y13" s="132" t="str">
        <f ca="1"/>
        <v/>
      </c>
      <c r="Z13" s="132" t="str">
        <f ca="1"/>
        <v/>
      </c>
    </row>
    <row r="14" spans="1:26" ht="15" x14ac:dyDescent="0.2">
      <c r="A14" s="9" t="s">
        <v>72</v>
      </c>
      <c r="C14" s="132">
        <f>org_stu</f>
        <v>0</v>
      </c>
      <c r="D14" s="132">
        <f>sub1_stu</f>
        <v>0</v>
      </c>
      <c r="E14" s="132">
        <f>sub2_stu</f>
        <v>0</v>
      </c>
      <c r="F14" s="132">
        <f>SUM(C14:E14)</f>
        <v>0</v>
      </c>
      <c r="H14" s="132" t="str">
        <f ca="1"/>
        <v/>
      </c>
      <c r="I14" s="132" t="str">
        <f ca="1"/>
        <v/>
      </c>
      <c r="J14" s="132" t="str">
        <f ca="1"/>
        <v/>
      </c>
      <c r="K14" s="132" t="str">
        <f ca="1"/>
        <v/>
      </c>
      <c r="M14" s="132" t="str">
        <f ca="1"/>
        <v/>
      </c>
      <c r="N14" s="132" t="str">
        <f ca="1"/>
        <v/>
      </c>
      <c r="O14" s="132" t="str">
        <f ca="1"/>
        <v/>
      </c>
      <c r="P14" s="132" t="str">
        <f ca="1"/>
        <v/>
      </c>
      <c r="R14" s="132" t="str">
        <f ca="1"/>
        <v/>
      </c>
      <c r="S14" s="132" t="str">
        <f ca="1"/>
        <v/>
      </c>
      <c r="T14" s="132" t="str">
        <f ca="1"/>
        <v/>
      </c>
      <c r="U14" s="132" t="str">
        <f ca="1"/>
        <v/>
      </c>
      <c r="W14" s="132" t="str">
        <f ca="1"/>
        <v/>
      </c>
      <c r="X14" s="132" t="str">
        <f ca="1"/>
        <v/>
      </c>
      <c r="Y14" s="132" t="str">
        <f ca="1"/>
        <v/>
      </c>
      <c r="Z14" s="132" t="str">
        <f ca="1"/>
        <v/>
      </c>
    </row>
    <row r="15" spans="1:26" ht="3.95" customHeight="1" x14ac:dyDescent="0.15">
      <c r="A15" s="9"/>
      <c r="C15" s="10"/>
      <c r="D15" s="10"/>
      <c r="E15" s="10"/>
      <c r="F15" s="10"/>
      <c r="H15" s="10" t="str">
        <f ca="1"/>
        <v/>
      </c>
      <c r="I15" s="10" t="str">
        <f ca="1"/>
        <v/>
      </c>
      <c r="J15" s="10" t="str">
        <f ca="1"/>
        <v/>
      </c>
      <c r="K15" s="10" t="str">
        <f ca="1"/>
        <v/>
      </c>
      <c r="M15" s="10" t="str">
        <f ca="1"/>
        <v/>
      </c>
      <c r="N15" s="10" t="str">
        <f ca="1"/>
        <v/>
      </c>
      <c r="O15" s="10" t="str">
        <f ca="1"/>
        <v/>
      </c>
      <c r="P15" s="10" t="str">
        <f ca="1"/>
        <v/>
      </c>
      <c r="R15" s="10" t="str">
        <f ca="1"/>
        <v/>
      </c>
      <c r="S15" s="10" t="str">
        <f ca="1"/>
        <v/>
      </c>
      <c r="T15" s="10" t="str">
        <f ca="1"/>
        <v/>
      </c>
      <c r="U15" s="10" t="str">
        <f ca="1"/>
        <v/>
      </c>
      <c r="W15" s="10" t="str">
        <f ca="1"/>
        <v/>
      </c>
      <c r="X15" s="10" t="str">
        <f ca="1"/>
        <v/>
      </c>
      <c r="Y15" s="10" t="str">
        <f ca="1"/>
        <v/>
      </c>
      <c r="Z15" s="10" t="str">
        <f ca="1"/>
        <v/>
      </c>
    </row>
    <row r="16" spans="1:26" ht="15" x14ac:dyDescent="0.2">
      <c r="A16" s="9" t="s">
        <v>73</v>
      </c>
      <c r="C16" s="132">
        <f ca="1">SUBTOTAL(9,C10:C15)</f>
        <v>0</v>
      </c>
      <c r="D16" s="132">
        <f ca="1">SUBTOTAL(9,D10:D15)</f>
        <v>0</v>
      </c>
      <c r="E16" s="132">
        <f ca="1">SUBTOTAL(9,E10:E15)</f>
        <v>0</v>
      </c>
      <c r="F16" s="132">
        <f ca="1">SUBTOTAL(9,F10:F15)</f>
        <v>0</v>
      </c>
      <c r="H16" s="132" t="str">
        <f ca="1"/>
        <v/>
      </c>
      <c r="I16" s="132" t="str">
        <f ca="1"/>
        <v/>
      </c>
      <c r="J16" s="132" t="str">
        <f ca="1"/>
        <v/>
      </c>
      <c r="K16" s="132" t="str">
        <f ca="1"/>
        <v/>
      </c>
      <c r="M16" s="132" t="str">
        <f ca="1"/>
        <v/>
      </c>
      <c r="N16" s="132" t="str">
        <f ca="1"/>
        <v/>
      </c>
      <c r="O16" s="132" t="str">
        <f ca="1"/>
        <v/>
      </c>
      <c r="P16" s="132" t="str">
        <f ca="1"/>
        <v/>
      </c>
      <c r="R16" s="132" t="str">
        <f ca="1"/>
        <v/>
      </c>
      <c r="S16" s="132" t="str">
        <f ca="1"/>
        <v/>
      </c>
      <c r="T16" s="132" t="str">
        <f ca="1"/>
        <v/>
      </c>
      <c r="U16" s="132" t="str">
        <f ca="1"/>
        <v/>
      </c>
      <c r="W16" s="132" t="str">
        <f ca="1"/>
        <v/>
      </c>
      <c r="X16" s="132" t="str">
        <f ca="1"/>
        <v/>
      </c>
      <c r="Y16" s="132" t="str">
        <f ca="1"/>
        <v/>
      </c>
      <c r="Z16" s="132" t="str">
        <f ca="1"/>
        <v/>
      </c>
    </row>
    <row r="17" spans="1:26" x14ac:dyDescent="0.15">
      <c r="A17" s="9"/>
      <c r="C17" s="7"/>
      <c r="D17" s="7"/>
      <c r="E17" s="7"/>
      <c r="F17" s="7"/>
      <c r="H17" s="7" t="str">
        <f ca="1"/>
        <v/>
      </c>
      <c r="I17" s="7" t="str">
        <f ca="1"/>
        <v/>
      </c>
      <c r="J17" s="7" t="str">
        <f ca="1"/>
        <v/>
      </c>
      <c r="K17" s="7" t="str">
        <f ca="1"/>
        <v/>
      </c>
      <c r="M17" s="7" t="str">
        <f ca="1"/>
        <v/>
      </c>
      <c r="N17" s="7" t="str">
        <f ca="1"/>
        <v/>
      </c>
      <c r="O17" s="7" t="str">
        <f ca="1"/>
        <v/>
      </c>
      <c r="P17" s="7" t="str">
        <f ca="1"/>
        <v/>
      </c>
      <c r="R17" s="7" t="str">
        <f ca="1"/>
        <v/>
      </c>
      <c r="S17" s="7" t="str">
        <f ca="1"/>
        <v/>
      </c>
      <c r="T17" s="7" t="str">
        <f ca="1"/>
        <v/>
      </c>
      <c r="U17" s="7" t="str">
        <f ca="1"/>
        <v/>
      </c>
      <c r="W17" s="7" t="str">
        <f ca="1"/>
        <v/>
      </c>
      <c r="X17" s="7" t="str">
        <f ca="1"/>
        <v/>
      </c>
      <c r="Y17" s="7" t="str">
        <f ca="1"/>
        <v/>
      </c>
      <c r="Z17" s="7" t="str">
        <f ca="1"/>
        <v/>
      </c>
    </row>
    <row r="18" spans="1:26" ht="15" x14ac:dyDescent="0.2">
      <c r="A18" s="9" t="s">
        <v>74</v>
      </c>
      <c r="C18" s="132">
        <f>org_consulting</f>
        <v>0</v>
      </c>
      <c r="D18" s="132">
        <f>sub1_consulting</f>
        <v>0</v>
      </c>
      <c r="E18" s="132">
        <f>sub2_consulting</f>
        <v>0</v>
      </c>
      <c r="F18" s="132">
        <f t="shared" ref="F18:F20" si="0">SUM(C18:E18)</f>
        <v>0</v>
      </c>
      <c r="H18" s="132" t="str">
        <f ca="1"/>
        <v/>
      </c>
      <c r="I18" s="132" t="str">
        <f ca="1"/>
        <v/>
      </c>
      <c r="J18" s="132" t="str">
        <f ca="1"/>
        <v/>
      </c>
      <c r="K18" s="132" t="str">
        <f ca="1"/>
        <v/>
      </c>
      <c r="M18" s="132" t="str">
        <f ca="1"/>
        <v/>
      </c>
      <c r="N18" s="132" t="str">
        <f ca="1"/>
        <v/>
      </c>
      <c r="O18" s="132" t="str">
        <f ca="1"/>
        <v/>
      </c>
      <c r="P18" s="132" t="str">
        <f ca="1"/>
        <v/>
      </c>
      <c r="R18" s="132" t="str">
        <f ca="1"/>
        <v/>
      </c>
      <c r="S18" s="132" t="str">
        <f ca="1"/>
        <v/>
      </c>
      <c r="T18" s="132" t="str">
        <f ca="1"/>
        <v/>
      </c>
      <c r="U18" s="132" t="str">
        <f ca="1"/>
        <v/>
      </c>
      <c r="W18" s="132" t="str">
        <f ca="1"/>
        <v/>
      </c>
      <c r="X18" s="132" t="str">
        <f ca="1"/>
        <v/>
      </c>
      <c r="Y18" s="132" t="str">
        <f ca="1"/>
        <v/>
      </c>
      <c r="Z18" s="132" t="str">
        <f ca="1"/>
        <v/>
      </c>
    </row>
    <row r="19" spans="1:26" ht="15" x14ac:dyDescent="0.2">
      <c r="A19" s="9" t="s">
        <v>86</v>
      </c>
      <c r="C19" s="132">
        <f>org_data_collection</f>
        <v>0</v>
      </c>
      <c r="D19" s="132">
        <f>sub1_data_collection</f>
        <v>0</v>
      </c>
      <c r="E19" s="132">
        <f>sub2_data_collection</f>
        <v>0</v>
      </c>
      <c r="F19" s="132">
        <f t="shared" si="0"/>
        <v>0</v>
      </c>
      <c r="H19" s="132" t="str">
        <f ca="1"/>
        <v/>
      </c>
      <c r="I19" s="132" t="str">
        <f ca="1"/>
        <v/>
      </c>
      <c r="J19" s="132" t="str">
        <f ca="1"/>
        <v/>
      </c>
      <c r="K19" s="132" t="str">
        <f ca="1"/>
        <v/>
      </c>
      <c r="M19" s="132" t="str">
        <f ca="1"/>
        <v/>
      </c>
      <c r="N19" s="132" t="str">
        <f ca="1"/>
        <v/>
      </c>
      <c r="O19" s="132" t="str">
        <f ca="1"/>
        <v/>
      </c>
      <c r="P19" s="132" t="str">
        <f ca="1"/>
        <v/>
      </c>
      <c r="R19" s="132" t="str">
        <f ca="1"/>
        <v/>
      </c>
      <c r="S19" s="132" t="str">
        <f ca="1"/>
        <v/>
      </c>
      <c r="T19" s="132" t="str">
        <f ca="1"/>
        <v/>
      </c>
      <c r="U19" s="132" t="str">
        <f ca="1"/>
        <v/>
      </c>
      <c r="W19" s="132" t="str">
        <f ca="1"/>
        <v/>
      </c>
      <c r="X19" s="132" t="str">
        <f ca="1"/>
        <v/>
      </c>
      <c r="Y19" s="132" t="str">
        <f ca="1"/>
        <v/>
      </c>
      <c r="Z19" s="132" t="str">
        <f ca="1"/>
        <v/>
      </c>
    </row>
    <row r="20" spans="1:26" ht="15" x14ac:dyDescent="0.2">
      <c r="A20" s="9" t="s">
        <v>65</v>
      </c>
      <c r="C20" s="132">
        <f>org_direct</f>
        <v>0</v>
      </c>
      <c r="D20" s="132">
        <f>sub1_direct</f>
        <v>0</v>
      </c>
      <c r="E20" s="132">
        <f>sub2_direct</f>
        <v>0</v>
      </c>
      <c r="F20" s="132">
        <f t="shared" si="0"/>
        <v>0</v>
      </c>
      <c r="H20" s="132" t="str">
        <f ca="1"/>
        <v/>
      </c>
      <c r="I20" s="132" t="str">
        <f ca="1"/>
        <v/>
      </c>
      <c r="J20" s="132" t="str">
        <f ca="1"/>
        <v/>
      </c>
      <c r="K20" s="132" t="str">
        <f ca="1"/>
        <v/>
      </c>
      <c r="M20" s="132" t="str">
        <f ca="1"/>
        <v/>
      </c>
      <c r="N20" s="132" t="str">
        <f ca="1"/>
        <v/>
      </c>
      <c r="O20" s="132" t="str">
        <f ca="1"/>
        <v/>
      </c>
      <c r="P20" s="132" t="str">
        <f ca="1"/>
        <v/>
      </c>
      <c r="R20" s="132" t="str">
        <f ca="1"/>
        <v/>
      </c>
      <c r="S20" s="132" t="str">
        <f ca="1"/>
        <v/>
      </c>
      <c r="T20" s="132" t="str">
        <f ca="1"/>
        <v/>
      </c>
      <c r="U20" s="132" t="str">
        <f ca="1"/>
        <v/>
      </c>
      <c r="W20" s="132" t="str">
        <f ca="1"/>
        <v/>
      </c>
      <c r="X20" s="132" t="str">
        <f ca="1"/>
        <v/>
      </c>
      <c r="Y20" s="132" t="str">
        <f ca="1"/>
        <v/>
      </c>
      <c r="Z20" s="132" t="str">
        <f ca="1"/>
        <v/>
      </c>
    </row>
    <row r="21" spans="1:26" ht="3.95" customHeight="1" x14ac:dyDescent="0.15">
      <c r="A21" s="9"/>
      <c r="C21" s="7"/>
      <c r="D21" s="7"/>
      <c r="E21" s="7"/>
      <c r="F21" s="7"/>
      <c r="H21" s="7" t="str">
        <f ca="1"/>
        <v/>
      </c>
      <c r="I21" s="7" t="str">
        <f ca="1"/>
        <v/>
      </c>
      <c r="J21" s="7" t="str">
        <f ca="1"/>
        <v/>
      </c>
      <c r="K21" s="7" t="str">
        <f ca="1"/>
        <v/>
      </c>
      <c r="M21" s="7" t="str">
        <f ca="1"/>
        <v/>
      </c>
      <c r="N21" s="7" t="str">
        <f ca="1"/>
        <v/>
      </c>
      <c r="O21" s="7" t="str">
        <f ca="1"/>
        <v/>
      </c>
      <c r="P21" s="7" t="str">
        <f ca="1"/>
        <v/>
      </c>
      <c r="R21" s="7" t="str">
        <f ca="1"/>
        <v/>
      </c>
      <c r="S21" s="7" t="str">
        <f ca="1"/>
        <v/>
      </c>
      <c r="T21" s="7" t="str">
        <f ca="1"/>
        <v/>
      </c>
      <c r="U21" s="7" t="str">
        <f ca="1"/>
        <v/>
      </c>
      <c r="W21" s="7" t="str">
        <f ca="1"/>
        <v/>
      </c>
      <c r="X21" s="7" t="str">
        <f ca="1"/>
        <v/>
      </c>
      <c r="Y21" s="7" t="str">
        <f ca="1"/>
        <v/>
      </c>
      <c r="Z21" s="7" t="str">
        <f ca="1"/>
        <v/>
      </c>
    </row>
    <row r="22" spans="1:26" ht="15" x14ac:dyDescent="0.2">
      <c r="A22" s="168" t="s">
        <v>184</v>
      </c>
      <c r="C22" s="132">
        <f ca="1">SUBTOTAL(9,C10:C21)</f>
        <v>0</v>
      </c>
      <c r="D22" s="132">
        <f ca="1">SUBTOTAL(9,D10:D21)</f>
        <v>0</v>
      </c>
      <c r="E22" s="132">
        <f ca="1">SUBTOTAL(9,E10:E21)</f>
        <v>0</v>
      </c>
      <c r="F22" s="132">
        <f ca="1">SUBTOTAL(9,F10:F21)</f>
        <v>0</v>
      </c>
      <c r="H22" s="132" t="str">
        <f ca="1"/>
        <v/>
      </c>
      <c r="I22" s="132" t="str">
        <f ca="1"/>
        <v/>
      </c>
      <c r="J22" s="132" t="str">
        <f ca="1"/>
        <v/>
      </c>
      <c r="K22" s="132" t="str">
        <f ca="1"/>
        <v/>
      </c>
      <c r="M22" s="132" t="str">
        <f ca="1"/>
        <v/>
      </c>
      <c r="N22" s="132" t="str">
        <f ca="1"/>
        <v/>
      </c>
      <c r="O22" s="132" t="str">
        <f ca="1"/>
        <v/>
      </c>
      <c r="P22" s="132" t="str">
        <f ca="1"/>
        <v/>
      </c>
      <c r="R22" s="132" t="str">
        <f ca="1"/>
        <v/>
      </c>
      <c r="S22" s="132" t="str">
        <f ca="1"/>
        <v/>
      </c>
      <c r="T22" s="132" t="str">
        <f ca="1"/>
        <v/>
      </c>
      <c r="U22" s="132" t="str">
        <f ca="1"/>
        <v/>
      </c>
      <c r="W22" s="132" t="str">
        <f ca="1"/>
        <v/>
      </c>
      <c r="X22" s="132" t="str">
        <f ca="1"/>
        <v/>
      </c>
      <c r="Y22" s="132" t="str">
        <f ca="1"/>
        <v/>
      </c>
      <c r="Z22" s="132" t="str">
        <f ca="1"/>
        <v/>
      </c>
    </row>
    <row r="23" spans="1:26" x14ac:dyDescent="0.15">
      <c r="A23" s="9"/>
      <c r="C23" s="7"/>
      <c r="D23" s="7"/>
      <c r="E23" s="7"/>
      <c r="F23" s="7"/>
      <c r="H23" s="7" t="str">
        <f ca="1"/>
        <v/>
      </c>
      <c r="I23" s="7" t="str">
        <f ca="1"/>
        <v/>
      </c>
      <c r="J23" s="7" t="str">
        <f ca="1"/>
        <v/>
      </c>
      <c r="K23" s="7" t="str">
        <f ca="1"/>
        <v/>
      </c>
      <c r="M23" s="7" t="str">
        <f ca="1"/>
        <v/>
      </c>
      <c r="N23" s="7" t="str">
        <f ca="1"/>
        <v/>
      </c>
      <c r="O23" s="7" t="str">
        <f ca="1"/>
        <v/>
      </c>
      <c r="P23" s="7" t="str">
        <f ca="1"/>
        <v/>
      </c>
      <c r="R23" s="7" t="str">
        <f ca="1"/>
        <v/>
      </c>
      <c r="S23" s="7" t="str">
        <f ca="1"/>
        <v/>
      </c>
      <c r="T23" s="7" t="str">
        <f ca="1"/>
        <v/>
      </c>
      <c r="U23" s="7" t="str">
        <f ca="1"/>
        <v/>
      </c>
      <c r="W23" s="7" t="str">
        <f ca="1"/>
        <v/>
      </c>
      <c r="X23" s="7" t="str">
        <f ca="1"/>
        <v/>
      </c>
      <c r="Y23" s="7" t="str">
        <f ca="1"/>
        <v/>
      </c>
      <c r="Z23" s="7" t="str">
        <f ca="1"/>
        <v/>
      </c>
    </row>
    <row r="24" spans="1:26" ht="15" x14ac:dyDescent="0.2">
      <c r="A24" s="168" t="s">
        <v>216</v>
      </c>
      <c r="C24" s="132">
        <f>org_data</f>
        <v>0</v>
      </c>
      <c r="D24" s="132">
        <f>sub1_data</f>
        <v>0</v>
      </c>
      <c r="E24" s="132">
        <f>sub2_data</f>
        <v>0</v>
      </c>
      <c r="F24" s="132">
        <f>SUM(C24:E24)</f>
        <v>0</v>
      </c>
      <c r="H24" s="132" t="str">
        <f ca="1"/>
        <v/>
      </c>
      <c r="I24" s="132" t="str">
        <f ca="1"/>
        <v/>
      </c>
      <c r="J24" s="132" t="str">
        <f ca="1"/>
        <v/>
      </c>
      <c r="K24" s="132" t="str">
        <f ca="1"/>
        <v/>
      </c>
      <c r="M24" s="132" t="str">
        <f ca="1"/>
        <v/>
      </c>
      <c r="N24" s="132" t="str">
        <f ca="1"/>
        <v/>
      </c>
      <c r="O24" s="132" t="str">
        <f ca="1"/>
        <v/>
      </c>
      <c r="P24" s="132" t="str">
        <f ca="1"/>
        <v/>
      </c>
      <c r="R24" s="132" t="str">
        <f ca="1"/>
        <v/>
      </c>
      <c r="S24" s="132" t="str">
        <f ca="1"/>
        <v/>
      </c>
      <c r="T24" s="132" t="str">
        <f ca="1"/>
        <v/>
      </c>
      <c r="U24" s="132" t="str">
        <f ca="1"/>
        <v/>
      </c>
      <c r="W24" s="132" t="str">
        <f ca="1"/>
        <v/>
      </c>
      <c r="X24" s="132" t="str">
        <f ca="1"/>
        <v/>
      </c>
      <c r="Y24" s="132" t="str">
        <f ca="1"/>
        <v/>
      </c>
      <c r="Z24" s="132" t="str">
        <f ca="1"/>
        <v/>
      </c>
    </row>
    <row r="25" spans="1:26" x14ac:dyDescent="0.15">
      <c r="A25" s="9"/>
      <c r="C25" s="7"/>
      <c r="D25" s="7"/>
      <c r="E25" s="7"/>
      <c r="F25" s="7"/>
      <c r="H25" s="7" t="str">
        <f ca="1"/>
        <v/>
      </c>
      <c r="I25" s="7" t="str">
        <f ca="1"/>
        <v/>
      </c>
      <c r="J25" s="7" t="str">
        <f ca="1"/>
        <v/>
      </c>
      <c r="K25" s="7" t="str">
        <f ca="1"/>
        <v/>
      </c>
      <c r="M25" s="7" t="str">
        <f ca="1"/>
        <v/>
      </c>
      <c r="N25" s="7" t="str">
        <f ca="1"/>
        <v/>
      </c>
      <c r="O25" s="7" t="str">
        <f ca="1"/>
        <v/>
      </c>
      <c r="P25" s="7" t="str">
        <f ca="1"/>
        <v/>
      </c>
      <c r="R25" s="7" t="str">
        <f ca="1"/>
        <v/>
      </c>
      <c r="S25" s="7" t="str">
        <f ca="1"/>
        <v/>
      </c>
      <c r="T25" s="7" t="str">
        <f ca="1"/>
        <v/>
      </c>
      <c r="U25" s="7" t="str">
        <f ca="1"/>
        <v/>
      </c>
      <c r="W25" s="7" t="str">
        <f ca="1"/>
        <v/>
      </c>
      <c r="X25" s="7" t="str">
        <f ca="1"/>
        <v/>
      </c>
      <c r="Y25" s="7" t="str">
        <f ca="1"/>
        <v/>
      </c>
      <c r="Z25" s="7" t="str">
        <f ca="1"/>
        <v/>
      </c>
    </row>
    <row r="26" spans="1:26" ht="15" x14ac:dyDescent="0.2">
      <c r="A26" s="9" t="s">
        <v>75</v>
      </c>
      <c r="C26" s="133" t="str">
        <f ca="1">IF(ind_cost_rate="No","N/A",ROUND(org_ind_pers+org_ind_dc,0))</f>
        <v>N/A</v>
      </c>
      <c r="D26" s="133" t="str">
        <f ca="1">IF(ind_cost_rate="No","N/A",ROUND(sub1_ind_pers+sub1_ind_dc,0))</f>
        <v>N/A</v>
      </c>
      <c r="E26" s="133" t="str">
        <f ca="1">IF(ind_cost_rate="No","N/A",ROUND(sub2_ind_pers+sub2_ind_dc,0))</f>
        <v>N/A</v>
      </c>
      <c r="F26" s="133">
        <f ca="1">SUM(C26:E26)</f>
        <v>0</v>
      </c>
      <c r="H26" s="133" t="str">
        <f ca="1"/>
        <v>N/A</v>
      </c>
      <c r="I26" s="133" t="str">
        <f ca="1"/>
        <v>N/A</v>
      </c>
      <c r="J26" s="133" t="str">
        <f ca="1"/>
        <v>N/A</v>
      </c>
      <c r="K26" s="133" t="str">
        <f ca="1"/>
        <v/>
      </c>
      <c r="M26" s="133" t="str">
        <f ca="1"/>
        <v>N/A</v>
      </c>
      <c r="N26" s="133" t="str">
        <f ca="1"/>
        <v>N/A</v>
      </c>
      <c r="O26" s="133" t="str">
        <f ca="1"/>
        <v>N/A</v>
      </c>
      <c r="P26" s="133" t="str">
        <f ca="1"/>
        <v/>
      </c>
      <c r="R26" s="133" t="str">
        <f ca="1"/>
        <v>N/A</v>
      </c>
      <c r="S26" s="133" t="str">
        <f ca="1"/>
        <v>N/A</v>
      </c>
      <c r="T26" s="133" t="str">
        <f ca="1"/>
        <v>N/A</v>
      </c>
      <c r="U26" s="133" t="str">
        <f ca="1"/>
        <v/>
      </c>
      <c r="W26" s="133" t="str">
        <f ca="1"/>
        <v>N/A</v>
      </c>
      <c r="X26" s="133" t="str">
        <f ca="1"/>
        <v>N/A</v>
      </c>
      <c r="Y26" s="133" t="str">
        <f ca="1"/>
        <v>N/A</v>
      </c>
      <c r="Z26" s="133" t="str">
        <f ca="1"/>
        <v/>
      </c>
    </row>
    <row r="27" spans="1:26" x14ac:dyDescent="0.15">
      <c r="C27" s="7"/>
      <c r="D27" s="7"/>
      <c r="E27" s="7"/>
      <c r="F27" s="7"/>
      <c r="H27" s="7" t="str">
        <f ca="1"/>
        <v/>
      </c>
      <c r="I27" s="7" t="str">
        <f ca="1"/>
        <v/>
      </c>
      <c r="J27" s="7" t="str">
        <f ca="1"/>
        <v/>
      </c>
      <c r="K27" s="7" t="str">
        <f ca="1"/>
        <v/>
      </c>
      <c r="M27" s="7" t="str">
        <f ca="1"/>
        <v/>
      </c>
      <c r="N27" s="7" t="str">
        <f ca="1"/>
        <v/>
      </c>
      <c r="O27" s="7" t="str">
        <f ca="1"/>
        <v/>
      </c>
      <c r="P27" s="7" t="str">
        <f ca="1"/>
        <v/>
      </c>
      <c r="R27" s="7" t="str">
        <f ca="1"/>
        <v/>
      </c>
      <c r="S27" s="7" t="str">
        <f ca="1"/>
        <v/>
      </c>
      <c r="T27" s="7" t="str">
        <f ca="1"/>
        <v/>
      </c>
      <c r="U27" s="7" t="str">
        <f ca="1"/>
        <v/>
      </c>
      <c r="W27" s="7" t="str">
        <f ca="1"/>
        <v/>
      </c>
      <c r="X27" s="7" t="str">
        <f ca="1"/>
        <v/>
      </c>
      <c r="Y27" s="7" t="str">
        <f ca="1"/>
        <v/>
      </c>
      <c r="Z27" s="7" t="str">
        <f ca="1"/>
        <v/>
      </c>
    </row>
    <row r="28" spans="1:26" ht="13.5" thickBot="1" x14ac:dyDescent="0.2">
      <c r="A28" s="1" t="s">
        <v>76</v>
      </c>
      <c r="B28" s="1"/>
      <c r="C28" s="134">
        <f ca="1">SUBTOTAL(9,C10:C27)</f>
        <v>0</v>
      </c>
      <c r="D28" s="134">
        <f ca="1">SUBTOTAL(9,D10:D27)</f>
        <v>0</v>
      </c>
      <c r="E28" s="134">
        <f ca="1">SUBTOTAL(9,E10:E27)</f>
        <v>0</v>
      </c>
      <c r="F28" s="134">
        <f ca="1">SUM(C28:E28)</f>
        <v>0</v>
      </c>
      <c r="H28" s="134" t="str">
        <f ca="1"/>
        <v/>
      </c>
      <c r="I28" s="134" t="str">
        <f ca="1"/>
        <v/>
      </c>
      <c r="J28" s="134" t="str">
        <f ca="1"/>
        <v/>
      </c>
      <c r="K28" s="134" t="str">
        <f ca="1"/>
        <v/>
      </c>
      <c r="M28" s="134" t="str">
        <f ca="1"/>
        <v/>
      </c>
      <c r="N28" s="134" t="str">
        <f ca="1"/>
        <v/>
      </c>
      <c r="O28" s="134" t="str">
        <f ca="1"/>
        <v/>
      </c>
      <c r="P28" s="134" t="str">
        <f ca="1"/>
        <v/>
      </c>
      <c r="R28" s="134" t="str">
        <f ca="1"/>
        <v/>
      </c>
      <c r="S28" s="134" t="str">
        <f ca="1"/>
        <v/>
      </c>
      <c r="T28" s="134" t="str">
        <f ca="1"/>
        <v/>
      </c>
      <c r="U28" s="134" t="str">
        <f ca="1"/>
        <v/>
      </c>
      <c r="W28" s="134" t="str">
        <f ca="1"/>
        <v/>
      </c>
      <c r="X28" s="134" t="str">
        <f ca="1"/>
        <v/>
      </c>
      <c r="Y28" s="134" t="str">
        <f ca="1"/>
        <v/>
      </c>
      <c r="Z28" s="134" t="str">
        <f ca="1"/>
        <v/>
      </c>
    </row>
    <row r="29" spans="1:26" ht="13.5" thickTop="1" x14ac:dyDescent="0.15">
      <c r="H29" t="str">
        <f ca="1"/>
        <v/>
      </c>
      <c r="I29" t="str">
        <f ca="1"/>
        <v/>
      </c>
      <c r="J29" t="str">
        <f ca="1"/>
        <v/>
      </c>
      <c r="K29" t="str">
        <f ca="1"/>
        <v/>
      </c>
      <c r="M29" t="str">
        <f ca="1"/>
        <v/>
      </c>
      <c r="N29" t="str">
        <f ca="1"/>
        <v/>
      </c>
      <c r="O29" t="str">
        <f ca="1"/>
        <v/>
      </c>
      <c r="P29" t="str">
        <f ca="1"/>
        <v/>
      </c>
      <c r="R29" t="str">
        <f ca="1"/>
        <v/>
      </c>
      <c r="S29" t="str">
        <f ca="1"/>
        <v/>
      </c>
      <c r="T29" t="str">
        <f ca="1"/>
        <v/>
      </c>
      <c r="U29" t="str">
        <f ca="1"/>
        <v/>
      </c>
      <c r="W29" t="str">
        <f ca="1"/>
        <v/>
      </c>
      <c r="X29" t="str">
        <f ca="1"/>
        <v/>
      </c>
      <c r="Y29" t="str">
        <f ca="1"/>
        <v/>
      </c>
      <c r="Z29" t="str">
        <f ca="1"/>
        <v/>
      </c>
    </row>
    <row r="30" spans="1:26" x14ac:dyDescent="0.15">
      <c r="H30" t="str">
        <f ca="1"/>
        <v/>
      </c>
      <c r="I30" t="str">
        <f ca="1"/>
        <v/>
      </c>
      <c r="J30" t="str">
        <f ca="1"/>
        <v/>
      </c>
      <c r="K30" t="str">
        <f ca="1"/>
        <v/>
      </c>
      <c r="M30" t="str">
        <f ca="1"/>
        <v/>
      </c>
      <c r="N30" t="str">
        <f ca="1"/>
        <v/>
      </c>
      <c r="O30" t="str">
        <f ca="1"/>
        <v/>
      </c>
      <c r="P30" t="str">
        <f ca="1"/>
        <v/>
      </c>
      <c r="R30" t="str">
        <f ca="1"/>
        <v/>
      </c>
      <c r="S30" t="str">
        <f ca="1"/>
        <v/>
      </c>
      <c r="T30" t="str">
        <f ca="1"/>
        <v/>
      </c>
      <c r="U30" t="str">
        <f ca="1"/>
        <v/>
      </c>
      <c r="W30" t="str">
        <f ca="1"/>
        <v/>
      </c>
      <c r="X30" t="str">
        <f ca="1"/>
        <v/>
      </c>
      <c r="Y30" t="str">
        <f ca="1"/>
        <v/>
      </c>
      <c r="Z30" t="str">
        <f ca="1"/>
        <v/>
      </c>
    </row>
    <row r="31" spans="1:26" x14ac:dyDescent="0.15">
      <c r="H31" t="str">
        <f ca="1"/>
        <v/>
      </c>
      <c r="I31" t="str">
        <f ca="1"/>
        <v/>
      </c>
      <c r="J31" t="str">
        <f ca="1"/>
        <v/>
      </c>
      <c r="K31" t="str">
        <f ca="1"/>
        <v/>
      </c>
      <c r="M31" t="str">
        <f ca="1"/>
        <v/>
      </c>
      <c r="N31" t="str">
        <f ca="1"/>
        <v/>
      </c>
      <c r="O31" t="str">
        <f ca="1"/>
        <v/>
      </c>
      <c r="P31" t="str">
        <f ca="1"/>
        <v/>
      </c>
      <c r="R31" t="str">
        <f ca="1"/>
        <v/>
      </c>
      <c r="S31" t="str">
        <f ca="1"/>
        <v/>
      </c>
      <c r="T31" t="str">
        <f ca="1"/>
        <v/>
      </c>
      <c r="U31" t="str">
        <f ca="1"/>
        <v/>
      </c>
      <c r="W31" t="str">
        <f ca="1"/>
        <v/>
      </c>
      <c r="X31" t="str">
        <f ca="1"/>
        <v/>
      </c>
      <c r="Y31" t="str">
        <f ca="1"/>
        <v/>
      </c>
      <c r="Z31" t="str">
        <f ca="1"/>
        <v/>
      </c>
    </row>
    <row r="32" spans="1:26" x14ac:dyDescent="0.15">
      <c r="H32" t="str">
        <f ca="1"/>
        <v/>
      </c>
      <c r="I32" t="str">
        <f ca="1"/>
        <v/>
      </c>
      <c r="J32" t="str">
        <f ca="1"/>
        <v/>
      </c>
      <c r="K32" t="str">
        <f ca="1"/>
        <v/>
      </c>
      <c r="M32" t="str">
        <f ca="1"/>
        <v/>
      </c>
      <c r="N32" t="str">
        <f ca="1"/>
        <v/>
      </c>
      <c r="O32" t="str">
        <f ca="1"/>
        <v/>
      </c>
      <c r="P32" t="str">
        <f ca="1"/>
        <v/>
      </c>
      <c r="R32" t="str">
        <f ca="1"/>
        <v/>
      </c>
      <c r="S32" t="str">
        <f ca="1"/>
        <v/>
      </c>
      <c r="T32" t="str">
        <f ca="1"/>
        <v/>
      </c>
      <c r="U32" t="str">
        <f ca="1"/>
        <v/>
      </c>
      <c r="W32" t="str">
        <f ca="1"/>
        <v/>
      </c>
      <c r="X32" t="str">
        <f ca="1"/>
        <v/>
      </c>
      <c r="Y32" t="str">
        <f ca="1"/>
        <v/>
      </c>
      <c r="Z32" t="str">
        <f ca="1"/>
        <v/>
      </c>
    </row>
    <row r="33" spans="3:26" x14ac:dyDescent="0.15">
      <c r="C33" s="129"/>
      <c r="H33" t="str">
        <f ca="1"/>
        <v/>
      </c>
      <c r="I33" t="str">
        <f ca="1"/>
        <v/>
      </c>
      <c r="J33" t="str">
        <f ca="1"/>
        <v/>
      </c>
      <c r="K33" t="str">
        <f ca="1"/>
        <v/>
      </c>
      <c r="M33" t="str">
        <f ca="1"/>
        <v/>
      </c>
      <c r="N33" t="str">
        <f ca="1"/>
        <v/>
      </c>
      <c r="O33" t="str">
        <f ca="1"/>
        <v/>
      </c>
      <c r="P33" t="str">
        <f ca="1"/>
        <v/>
      </c>
      <c r="R33" t="str">
        <f ca="1"/>
        <v/>
      </c>
      <c r="S33" t="str">
        <f ca="1"/>
        <v/>
      </c>
      <c r="T33" t="str">
        <f ca="1"/>
        <v/>
      </c>
      <c r="U33" t="str">
        <f ca="1"/>
        <v/>
      </c>
      <c r="W33" t="str">
        <f ca="1"/>
        <v/>
      </c>
      <c r="X33" t="str">
        <f ca="1"/>
        <v/>
      </c>
      <c r="Y33" t="str">
        <f ca="1"/>
        <v/>
      </c>
      <c r="Z33" t="str">
        <f ca="1"/>
        <v/>
      </c>
    </row>
    <row r="34" spans="3:26" x14ac:dyDescent="0.15">
      <c r="H34" t="str">
        <f ca="1"/>
        <v/>
      </c>
      <c r="I34" t="str">
        <f ca="1"/>
        <v/>
      </c>
      <c r="J34" t="str">
        <f ca="1"/>
        <v/>
      </c>
      <c r="K34" t="str">
        <f ca="1"/>
        <v/>
      </c>
      <c r="M34" t="str">
        <f ca="1"/>
        <v/>
      </c>
      <c r="N34" t="str">
        <f ca="1"/>
        <v/>
      </c>
      <c r="O34" t="str">
        <f ca="1"/>
        <v/>
      </c>
      <c r="P34" t="str">
        <f ca="1"/>
        <v/>
      </c>
      <c r="R34" t="str">
        <f ca="1"/>
        <v/>
      </c>
      <c r="S34" t="str">
        <f ca="1"/>
        <v/>
      </c>
      <c r="T34" t="str">
        <f ca="1"/>
        <v/>
      </c>
      <c r="U34" t="str">
        <f ca="1"/>
        <v/>
      </c>
      <c r="W34" t="str">
        <f ca="1"/>
        <v/>
      </c>
      <c r="X34" t="str">
        <f ca="1"/>
        <v/>
      </c>
      <c r="Y34" t="str">
        <f ca="1"/>
        <v/>
      </c>
      <c r="Z34" t="str">
        <f ca="1"/>
        <v/>
      </c>
    </row>
    <row r="35" spans="3:26" x14ac:dyDescent="0.15">
      <c r="H35" t="str">
        <f ca="1"/>
        <v/>
      </c>
      <c r="I35" t="str">
        <f ca="1"/>
        <v/>
      </c>
      <c r="J35" t="str">
        <f ca="1"/>
        <v/>
      </c>
      <c r="K35" t="str">
        <f ca="1"/>
        <v/>
      </c>
      <c r="M35" t="str">
        <f ca="1"/>
        <v/>
      </c>
      <c r="N35" t="str">
        <f ca="1"/>
        <v/>
      </c>
      <c r="O35" t="str">
        <f ca="1"/>
        <v/>
      </c>
      <c r="P35" t="str">
        <f ca="1"/>
        <v/>
      </c>
      <c r="R35" t="str">
        <f ca="1"/>
        <v/>
      </c>
      <c r="S35" t="str">
        <f ca="1"/>
        <v/>
      </c>
      <c r="T35" t="str">
        <f ca="1"/>
        <v/>
      </c>
      <c r="U35" t="str">
        <f ca="1"/>
        <v/>
      </c>
      <c r="W35" t="str">
        <f ca="1"/>
        <v/>
      </c>
      <c r="X35" t="str">
        <f ca="1"/>
        <v/>
      </c>
      <c r="Y35" t="str">
        <f ca="1"/>
        <v/>
      </c>
      <c r="Z35" t="str">
        <f ca="1"/>
        <v/>
      </c>
    </row>
  </sheetData>
  <mergeCells count="6">
    <mergeCell ref="A1:Z1"/>
    <mergeCell ref="L3:L6"/>
    <mergeCell ref="B3:B6"/>
    <mergeCell ref="G3:G6"/>
    <mergeCell ref="Q3:Q6"/>
    <mergeCell ref="V3:V6"/>
  </mergeCells>
  <conditionalFormatting sqref="H10:J28 M10:O28 R10:T28 W10:Y28">
    <cfRule type="expression" dxfId="8" priority="1">
      <formula>AND(H10&lt;&gt;C10,H10&lt;&gt;"")</formula>
    </cfRule>
  </conditionalFormatting>
  <dataValidations count="1">
    <dataValidation type="custom" allowBlank="1" showInputMessage="1" showErrorMessage="1" sqref="A1:A2 B2" xr:uid="{016C70AE-1C74-4C30-8F80-9ABEB92DE507}">
      <formula1>"'"</formula1>
    </dataValidation>
  </dataValidations>
  <pageMargins left="0.7" right="0.7" top="0.75" bottom="0.75" header="0.3" footer="0.3"/>
  <pageSetup orientation="portrait" horizontalDpi="1200" verticalDpi="1200" r:id="rId1"/>
  <customProperties>
    <customPr name="f3523958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D0602-C689-4D3B-947E-17AC7A7DA739}">
  <sheetPr codeName="Sheet16"/>
  <dimension ref="A1:X35"/>
  <sheetViews>
    <sheetView topLeftCell="A2" zoomScaleNormal="100" workbookViewId="0">
      <pane xSplit="1" topLeftCell="B2" activePane="topRight" state="frozen"/>
      <selection activeCell="A2" sqref="A2"/>
      <selection pane="topRight" activeCell="C18" sqref="C18"/>
    </sheetView>
  </sheetViews>
  <sheetFormatPr defaultColWidth="8.76171875" defaultRowHeight="12.75" outlineLevelRow="1" outlineLevelCol="3" x14ac:dyDescent="0.15"/>
  <cols>
    <col min="1" max="1" width="28.453125" bestFit="1" customWidth="1"/>
    <col min="2" max="2" width="3.50390625" customWidth="1"/>
    <col min="3" max="3" width="13.484375" customWidth="1" outlineLevel="1"/>
    <col min="4" max="4" width="12.5390625" customWidth="1" outlineLevel="2"/>
    <col min="5" max="5" width="12.5390625" customWidth="1" outlineLevel="3"/>
    <col min="6" max="6" width="12.5390625" customWidth="1" outlineLevel="1"/>
    <col min="7" max="7" width="3.50390625" customWidth="1"/>
    <col min="8" max="8" width="13.484375" customWidth="1" outlineLevel="1"/>
    <col min="9" max="9" width="12.5390625" customWidth="1" outlineLevel="2"/>
    <col min="10" max="10" width="12.5390625" customWidth="1" outlineLevel="3"/>
    <col min="11" max="11" width="12.5390625" customWidth="1" outlineLevel="1"/>
    <col min="12" max="12" width="3.50390625" customWidth="1"/>
    <col min="13" max="13" width="13.484375" customWidth="1" outlineLevel="1"/>
    <col min="14" max="14" width="12.5390625" customWidth="1" outlineLevel="2"/>
    <col min="15" max="15" width="12.5390625" customWidth="1" outlineLevel="3"/>
    <col min="16" max="16" width="12.5390625" customWidth="1" outlineLevel="1"/>
    <col min="17" max="17" width="3.50390625" customWidth="1"/>
    <col min="18" max="18" width="13.484375" customWidth="1" outlineLevel="1"/>
    <col min="19" max="19" width="12.5390625" customWidth="1" outlineLevel="2"/>
    <col min="20" max="20" width="12.5390625" customWidth="1" outlineLevel="3"/>
    <col min="21" max="21" width="12.5390625" customWidth="1" outlineLevel="1"/>
    <col min="23" max="23" width="10.515625" bestFit="1" customWidth="1"/>
    <col min="24" max="24" width="8.4921875" customWidth="1"/>
  </cols>
  <sheetData>
    <row r="1" spans="1:24" ht="20.25" x14ac:dyDescent="0.25">
      <c r="A1" s="161" t="s">
        <v>195</v>
      </c>
      <c r="B1" s="78"/>
      <c r="C1" s="39" t="s">
        <v>213</v>
      </c>
      <c r="G1" s="78"/>
      <c r="H1" s="78" t="s">
        <v>206</v>
      </c>
      <c r="L1" s="78"/>
      <c r="M1" s="78" t="s">
        <v>196</v>
      </c>
      <c r="Q1" s="78"/>
      <c r="R1" s="78" t="s">
        <v>196</v>
      </c>
    </row>
    <row r="2" spans="1:24" ht="18" customHeight="1" x14ac:dyDescent="0.15">
      <c r="B2" s="235" t="s">
        <v>199</v>
      </c>
      <c r="C2" s="107" t="s">
        <v>198</v>
      </c>
      <c r="D2" s="104"/>
      <c r="E2" s="104"/>
      <c r="F2" s="104"/>
      <c r="G2" s="235" t="s">
        <v>197</v>
      </c>
      <c r="H2" s="107" t="s">
        <v>207</v>
      </c>
      <c r="I2" s="104"/>
      <c r="J2" s="104"/>
      <c r="K2" s="104"/>
      <c r="L2" s="235" t="s">
        <v>197</v>
      </c>
      <c r="M2" s="107" t="s">
        <v>210</v>
      </c>
      <c r="N2" s="104"/>
      <c r="O2" s="104"/>
      <c r="P2" s="104"/>
      <c r="Q2" s="235" t="s">
        <v>200</v>
      </c>
      <c r="R2" s="107" t="s">
        <v>201</v>
      </c>
      <c r="S2" s="104"/>
      <c r="T2" s="104"/>
      <c r="U2" s="104"/>
    </row>
    <row r="3" spans="1:24" x14ac:dyDescent="0.15">
      <c r="B3" s="236"/>
      <c r="G3" s="236"/>
      <c r="L3" s="236"/>
      <c r="Q3" s="236"/>
    </row>
    <row r="4" spans="1:24" x14ac:dyDescent="0.15">
      <c r="B4" s="236"/>
      <c r="G4" s="236"/>
      <c r="L4" s="236"/>
      <c r="Q4" s="236"/>
    </row>
    <row r="5" spans="1:24" x14ac:dyDescent="0.15">
      <c r="B5" s="237"/>
      <c r="G5" s="237"/>
      <c r="L5" s="237"/>
      <c r="Q5" s="237"/>
    </row>
    <row r="6" spans="1:24" hidden="1" outlineLevel="1" x14ac:dyDescent="0.15">
      <c r="B6" s="167"/>
      <c r="C6" t="str">
        <f ca="1">C9&amp;"-Bud"</f>
        <v>-Bud</v>
      </c>
      <c r="D6" t="str">
        <f t="shared" ref="D6:F6" ca="1" si="0">D9&amp;"-Bud"</f>
        <v>-Bud</v>
      </c>
      <c r="E6" t="str">
        <f t="shared" ca="1" si="0"/>
        <v>-Bud</v>
      </c>
      <c r="F6" t="str">
        <f t="shared" ca="1" si="0"/>
        <v>Total-Bud</v>
      </c>
      <c r="G6" s="167"/>
      <c r="H6" t="str">
        <f ca="1">H9&amp;"-Act."</f>
        <v>-Act.</v>
      </c>
      <c r="I6" t="str">
        <f t="shared" ref="I6:K6" ca="1" si="1">I9&amp;"-Act."</f>
        <v>-Act.</v>
      </c>
      <c r="J6" t="str">
        <f t="shared" ca="1" si="1"/>
        <v>-Act.</v>
      </c>
      <c r="K6" t="str">
        <f t="shared" ca="1" si="1"/>
        <v>Grand Total-Act.</v>
      </c>
      <c r="L6" s="167"/>
      <c r="Q6" s="167"/>
    </row>
    <row r="7" spans="1:24" collapsed="1" x14ac:dyDescent="0.15">
      <c r="C7" s="112"/>
      <c r="D7" s="113"/>
      <c r="E7" s="113"/>
      <c r="F7" s="113"/>
      <c r="H7" s="112"/>
      <c r="I7" s="113"/>
      <c r="J7" s="113"/>
      <c r="K7" s="113"/>
      <c r="M7" s="112"/>
      <c r="N7" s="113"/>
      <c r="O7" s="113"/>
      <c r="P7" s="113"/>
      <c r="R7" s="112"/>
      <c r="S7" s="113"/>
      <c r="T7" s="113"/>
      <c r="U7" s="113"/>
    </row>
    <row r="8" spans="1:24" ht="13.5" customHeight="1" thickBot="1" x14ac:dyDescent="0.2">
      <c r="B8" s="120"/>
      <c r="C8" s="123" t="s">
        <v>198</v>
      </c>
      <c r="D8" s="123"/>
      <c r="E8" s="123"/>
      <c r="F8" s="123"/>
      <c r="G8" s="120"/>
      <c r="H8" s="123" t="s">
        <v>207</v>
      </c>
      <c r="I8" s="123"/>
      <c r="J8" s="123"/>
      <c r="K8" s="123"/>
      <c r="L8" s="120"/>
      <c r="M8" s="123" t="s">
        <v>196</v>
      </c>
      <c r="N8" s="123"/>
      <c r="O8" s="123"/>
      <c r="P8" s="123"/>
      <c r="Q8" s="120"/>
      <c r="R8" s="123" t="s">
        <v>201</v>
      </c>
      <c r="S8" s="123"/>
      <c r="T8" s="123"/>
      <c r="U8" s="123"/>
      <c r="W8" s="166">
        <v>0.04</v>
      </c>
      <c r="X8" s="166">
        <v>0.1</v>
      </c>
    </row>
    <row r="9" spans="1:24" x14ac:dyDescent="0.15">
      <c r="A9" s="125" t="s">
        <v>69</v>
      </c>
      <c r="B9" s="19"/>
      <c r="C9" s="126" t="str" cm="1">
        <f t="array" aca="1" ref="C9:F35" ca="1">IF(OFFSET(INDEX('Budget Revision Summary'!1:28,MATCH(C$1,INDEX('Budget Revision Summary'!1:28,0,MATCH(C$1,'Budget Revision Summary'!$2:$2,0)),0),MATCH(C$1,'Budget Revision Summary'!$2:$2,0)),7,0,27,4)=0,"",OFFSET(INDEX('Budget Revision Summary'!1:28,MATCH(C$1,INDEX('Budget Revision Summary'!1:28,0,MATCH(C$1,'Budget Revision Summary'!$2:$2,0)),0),MATCH(C$1,'Budget Revision Summary'!$2:$2,0)),7,0,27,4))</f>
        <v/>
      </c>
      <c r="D9" s="126" t="str">
        <f ca="1"/>
        <v/>
      </c>
      <c r="E9" s="126" t="str">
        <f ca="1"/>
        <v/>
      </c>
      <c r="F9" s="126" t="str">
        <f ca="1"/>
        <v>Total</v>
      </c>
      <c r="G9" s="19"/>
      <c r="H9" s="126" t="str" cm="1">
        <f t="array" aca="1" ref="H9:K35" ca="1">IF(OFFSET(INDEX('Financial Summary &amp; Reporting'!1:31,MATCH(H$1,INDEX('Financial Summary &amp; Reporting'!1:31,0,MATCH(H$1,'Financial Summary &amp; Reporting'!$2:$2,0)),0),MATCH(H$1,'Financial Summary &amp; Reporting'!$2:$2,0)),8,0,27,4)=0,"",OFFSET(INDEX('Financial Summary &amp; Reporting'!1:31,MATCH(H$1,INDEX('Financial Summary &amp; Reporting'!1:31,0,MATCH(H$1,'Financial Summary &amp; Reporting'!$2:$2,0)),0),MATCH(H$1,'Financial Summary &amp; Reporting'!$2:$2,0)),8,0,27,4))</f>
        <v/>
      </c>
      <c r="I9" s="126" t="str">
        <f ca="1"/>
        <v/>
      </c>
      <c r="J9" s="126" t="str">
        <f ca="1"/>
        <v/>
      </c>
      <c r="K9" s="126" t="str">
        <f ca="1"/>
        <v>Grand Total</v>
      </c>
      <c r="L9" s="19"/>
      <c r="M9" s="126" t="str">
        <f>PROPER(grantee_org)</f>
        <v/>
      </c>
      <c r="N9" s="126" t="str">
        <f>PROPER(subcontractor1)</f>
        <v/>
      </c>
      <c r="O9" s="126" t="str">
        <f>PROPER(subcontractor2)</f>
        <v/>
      </c>
      <c r="P9" s="126" t="s">
        <v>60</v>
      </c>
      <c r="Q9" s="19"/>
      <c r="R9" s="126" t="str">
        <f>M9</f>
        <v/>
      </c>
      <c r="S9" s="126" t="str">
        <f t="shared" ref="S9:U9" si="2">N9</f>
        <v/>
      </c>
      <c r="T9" s="126" t="str">
        <f t="shared" si="2"/>
        <v/>
      </c>
      <c r="U9" s="126" t="str">
        <f t="shared" si="2"/>
        <v>Total</v>
      </c>
      <c r="W9" s="126" t="s">
        <v>202</v>
      </c>
      <c r="X9" s="126" t="s">
        <v>203</v>
      </c>
    </row>
    <row r="10" spans="1:24" ht="15" x14ac:dyDescent="0.2">
      <c r="A10" s="9" t="s">
        <v>70</v>
      </c>
      <c r="C10" s="131" t="str">
        <f ca="1"/>
        <v/>
      </c>
      <c r="D10" s="131" t="str">
        <f ca="1"/>
        <v/>
      </c>
      <c r="E10" s="131" t="str">
        <f ca="1"/>
        <v/>
      </c>
      <c r="F10" s="131" t="str">
        <f ca="1"/>
        <v/>
      </c>
      <c r="H10" s="131" t="str">
        <f ca="1"/>
        <v/>
      </c>
      <c r="I10" s="131" t="str">
        <f ca="1"/>
        <v/>
      </c>
      <c r="J10" s="131" t="str">
        <f ca="1"/>
        <v/>
      </c>
      <c r="K10" s="131" t="str">
        <f ca="1"/>
        <v/>
      </c>
      <c r="M10" s="131">
        <f t="shared" ref="M10:M14" ca="1" si="3">IF(H10="",0,H10)-IF(C10="",0,C10)</f>
        <v>0</v>
      </c>
      <c r="N10" s="131">
        <f t="shared" ref="N10:N14" ca="1" si="4">IF(I10="",0,I10)-IF(D10="",0,D10)</f>
        <v>0</v>
      </c>
      <c r="O10" s="131">
        <f t="shared" ref="O10:O14" ca="1" si="5">IF(J10="",0,J10)-IF(E10="",0,E10)</f>
        <v>0</v>
      </c>
      <c r="P10" s="131">
        <f ca="1">SUM(M10:O10)</f>
        <v>0</v>
      </c>
      <c r="R10" s="162" t="str">
        <f ca="1">IF(AND(C10="",H10=""),"",IF(C10="",1,IFERROR(M10/C10,-1)))</f>
        <v/>
      </c>
      <c r="S10" s="162" t="str">
        <f t="shared" ref="S10:S14" ca="1" si="6">IF(AND(D10="",I10=""),"",IF(D10="",1,IFERROR(N10/D10,-1)))</f>
        <v/>
      </c>
      <c r="T10" s="162" t="str">
        <f t="shared" ref="T10:T14" ca="1" si="7">IF(AND(E10="",J10=""),"",IF(E10="",1,IFERROR(O10/E10,-1)))</f>
        <v/>
      </c>
      <c r="U10" s="162" t="str">
        <f t="shared" ref="U10:U14" ca="1" si="8">IF(AND(F10="",K10=""),"",IF(F10="",1,IFERROR(P10/F10,-1)))</f>
        <v/>
      </c>
      <c r="W10" s="162">
        <f>$W$8</f>
        <v>0.04</v>
      </c>
      <c r="X10" s="162">
        <f>$X$8</f>
        <v>0.1</v>
      </c>
    </row>
    <row r="11" spans="1:24" ht="15" x14ac:dyDescent="0.2">
      <c r="A11" s="9" t="s">
        <v>161</v>
      </c>
      <c r="C11" s="132" t="str">
        <f ca="1"/>
        <v/>
      </c>
      <c r="D11" s="132" t="str">
        <f ca="1"/>
        <v/>
      </c>
      <c r="E11" s="132" t="str">
        <f ca="1"/>
        <v/>
      </c>
      <c r="F11" s="132" t="str">
        <f ca="1"/>
        <v/>
      </c>
      <c r="H11" s="132" t="str">
        <f ca="1"/>
        <v/>
      </c>
      <c r="I11" s="132" t="str">
        <f ca="1"/>
        <v/>
      </c>
      <c r="J11" s="132" t="str">
        <f ca="1"/>
        <v/>
      </c>
      <c r="K11" s="132" t="str">
        <f ca="1"/>
        <v/>
      </c>
      <c r="M11" s="132">
        <f t="shared" ca="1" si="3"/>
        <v>0</v>
      </c>
      <c r="N11" s="132">
        <f t="shared" ca="1" si="4"/>
        <v>0</v>
      </c>
      <c r="O11" s="132">
        <f t="shared" ca="1" si="5"/>
        <v>0</v>
      </c>
      <c r="P11" s="132">
        <f ca="1">SUM(M11:O11)</f>
        <v>0</v>
      </c>
      <c r="R11" s="162" t="str">
        <f t="shared" ref="R11:R14" ca="1" si="9">IF(AND(C11="",H11=""),"",IF(C11="",1,IFERROR(M11/C11,-1)))</f>
        <v/>
      </c>
      <c r="S11" s="162" t="str">
        <f t="shared" ca="1" si="6"/>
        <v/>
      </c>
      <c r="T11" s="162" t="str">
        <f t="shared" ca="1" si="7"/>
        <v/>
      </c>
      <c r="U11" s="162" t="str">
        <f t="shared" ca="1" si="8"/>
        <v/>
      </c>
      <c r="W11" s="162">
        <f t="shared" ref="W11:W28" si="10">$W$8</f>
        <v>0.04</v>
      </c>
      <c r="X11" s="162">
        <f t="shared" ref="X11:X28" si="11">$X$8</f>
        <v>0.1</v>
      </c>
    </row>
    <row r="12" spans="1:24" ht="15" x14ac:dyDescent="0.2">
      <c r="A12" s="9" t="s">
        <v>162</v>
      </c>
      <c r="C12" s="132" t="str">
        <f ca="1"/>
        <v/>
      </c>
      <c r="D12" s="132" t="str">
        <f ca="1"/>
        <v/>
      </c>
      <c r="E12" s="132" t="str">
        <f ca="1"/>
        <v/>
      </c>
      <c r="F12" s="132" t="str">
        <f ca="1"/>
        <v/>
      </c>
      <c r="H12" s="132" t="str">
        <f ca="1"/>
        <v/>
      </c>
      <c r="I12" s="132" t="str">
        <f ca="1"/>
        <v/>
      </c>
      <c r="J12" s="132" t="str">
        <f ca="1"/>
        <v/>
      </c>
      <c r="K12" s="132" t="str">
        <f ca="1"/>
        <v/>
      </c>
      <c r="M12" s="132">
        <f t="shared" ca="1" si="3"/>
        <v>0</v>
      </c>
      <c r="N12" s="132">
        <f t="shared" ca="1" si="4"/>
        <v>0</v>
      </c>
      <c r="O12" s="132">
        <f t="shared" ca="1" si="5"/>
        <v>0</v>
      </c>
      <c r="P12" s="132">
        <f ca="1">SUM(M12:O12)</f>
        <v>0</v>
      </c>
      <c r="R12" s="162" t="str">
        <f t="shared" ca="1" si="9"/>
        <v/>
      </c>
      <c r="S12" s="162" t="str">
        <f t="shared" ca="1" si="6"/>
        <v/>
      </c>
      <c r="T12" s="162" t="str">
        <f t="shared" ca="1" si="7"/>
        <v/>
      </c>
      <c r="U12" s="162" t="str">
        <f t="shared" ca="1" si="8"/>
        <v/>
      </c>
      <c r="W12" s="162">
        <f t="shared" si="10"/>
        <v>0.04</v>
      </c>
      <c r="X12" s="162">
        <f t="shared" si="11"/>
        <v>0.1</v>
      </c>
    </row>
    <row r="13" spans="1:24" ht="15" x14ac:dyDescent="0.2">
      <c r="A13" s="9" t="s">
        <v>71</v>
      </c>
      <c r="C13" s="132" t="str">
        <f ca="1"/>
        <v/>
      </c>
      <c r="D13" s="132" t="str">
        <f ca="1"/>
        <v/>
      </c>
      <c r="E13" s="132" t="str">
        <f ca="1"/>
        <v/>
      </c>
      <c r="F13" s="132" t="str">
        <f ca="1"/>
        <v/>
      </c>
      <c r="H13" s="132" t="str">
        <f ca="1"/>
        <v/>
      </c>
      <c r="I13" s="132" t="str">
        <f ca="1"/>
        <v/>
      </c>
      <c r="J13" s="132" t="str">
        <f ca="1"/>
        <v/>
      </c>
      <c r="K13" s="132" t="str">
        <f ca="1"/>
        <v/>
      </c>
      <c r="M13" s="132">
        <f t="shared" ca="1" si="3"/>
        <v>0</v>
      </c>
      <c r="N13" s="132">
        <f t="shared" ca="1" si="4"/>
        <v>0</v>
      </c>
      <c r="O13" s="132">
        <f t="shared" ca="1" si="5"/>
        <v>0</v>
      </c>
      <c r="P13" s="132">
        <f ca="1">SUM(M13:O13)</f>
        <v>0</v>
      </c>
      <c r="R13" s="162" t="str">
        <f t="shared" ca="1" si="9"/>
        <v/>
      </c>
      <c r="S13" s="162" t="str">
        <f t="shared" ca="1" si="6"/>
        <v/>
      </c>
      <c r="T13" s="162" t="str">
        <f t="shared" ca="1" si="7"/>
        <v/>
      </c>
      <c r="U13" s="162" t="str">
        <f t="shared" ca="1" si="8"/>
        <v/>
      </c>
      <c r="W13" s="162">
        <f t="shared" si="10"/>
        <v>0.04</v>
      </c>
      <c r="X13" s="162">
        <f t="shared" si="11"/>
        <v>0.1</v>
      </c>
    </row>
    <row r="14" spans="1:24" ht="15" x14ac:dyDescent="0.2">
      <c r="A14" s="9" t="s">
        <v>72</v>
      </c>
      <c r="C14" s="132" t="str">
        <f ca="1"/>
        <v/>
      </c>
      <c r="D14" s="132" t="str">
        <f ca="1"/>
        <v/>
      </c>
      <c r="E14" s="132" t="str">
        <f ca="1"/>
        <v/>
      </c>
      <c r="F14" s="132" t="str">
        <f ca="1"/>
        <v/>
      </c>
      <c r="H14" s="132" t="str">
        <f ca="1"/>
        <v/>
      </c>
      <c r="I14" s="132" t="str">
        <f ca="1"/>
        <v/>
      </c>
      <c r="J14" s="132" t="str">
        <f ca="1"/>
        <v/>
      </c>
      <c r="K14" s="132" t="str">
        <f ca="1"/>
        <v/>
      </c>
      <c r="M14" s="132">
        <f t="shared" ca="1" si="3"/>
        <v>0</v>
      </c>
      <c r="N14" s="132">
        <f t="shared" ca="1" si="4"/>
        <v>0</v>
      </c>
      <c r="O14" s="132">
        <f t="shared" ca="1" si="5"/>
        <v>0</v>
      </c>
      <c r="P14" s="132">
        <f ca="1">SUM(M14:O14)</f>
        <v>0</v>
      </c>
      <c r="R14" s="162" t="str">
        <f t="shared" ca="1" si="9"/>
        <v/>
      </c>
      <c r="S14" s="162" t="str">
        <f t="shared" ca="1" si="6"/>
        <v/>
      </c>
      <c r="T14" s="162" t="str">
        <f t="shared" ca="1" si="7"/>
        <v/>
      </c>
      <c r="U14" s="162" t="str">
        <f t="shared" ca="1" si="8"/>
        <v/>
      </c>
      <c r="W14" s="162">
        <f t="shared" si="10"/>
        <v>0.04</v>
      </c>
      <c r="X14" s="162">
        <f t="shared" si="11"/>
        <v>0.1</v>
      </c>
    </row>
    <row r="15" spans="1:24" x14ac:dyDescent="0.15">
      <c r="A15" s="9"/>
      <c r="C15" s="10" t="str">
        <f ca="1"/>
        <v/>
      </c>
      <c r="D15" s="10" t="str">
        <f ca="1"/>
        <v/>
      </c>
      <c r="E15" s="10" t="str">
        <f ca="1"/>
        <v/>
      </c>
      <c r="F15" s="10" t="str">
        <f ca="1"/>
        <v/>
      </c>
      <c r="H15" s="10" t="str">
        <f ca="1"/>
        <v/>
      </c>
      <c r="I15" s="10" t="str">
        <f ca="1"/>
        <v/>
      </c>
      <c r="J15" s="10" t="str">
        <f ca="1"/>
        <v/>
      </c>
      <c r="K15" s="10" t="str">
        <f ca="1"/>
        <v/>
      </c>
      <c r="M15" s="10"/>
      <c r="N15" s="10"/>
      <c r="O15" s="10"/>
      <c r="P15" s="10"/>
      <c r="R15" s="163"/>
      <c r="S15" s="163"/>
      <c r="T15" s="163"/>
      <c r="U15" s="163"/>
      <c r="W15" s="163">
        <f t="shared" si="10"/>
        <v>0.04</v>
      </c>
      <c r="X15" s="163">
        <f t="shared" si="11"/>
        <v>0.1</v>
      </c>
    </row>
    <row r="16" spans="1:24" ht="15" x14ac:dyDescent="0.2">
      <c r="A16" s="9" t="s">
        <v>73</v>
      </c>
      <c r="C16" s="132" t="str">
        <f ca="1"/>
        <v/>
      </c>
      <c r="D16" s="132" t="str">
        <f ca="1"/>
        <v/>
      </c>
      <c r="E16" s="132" t="str">
        <f ca="1"/>
        <v/>
      </c>
      <c r="F16" s="132" t="str">
        <f ca="1"/>
        <v/>
      </c>
      <c r="H16" s="132" t="str">
        <f ca="1"/>
        <v/>
      </c>
      <c r="I16" s="132" t="str">
        <f ca="1"/>
        <v/>
      </c>
      <c r="J16" s="132" t="str">
        <f ca="1"/>
        <v/>
      </c>
      <c r="K16" s="132" t="str">
        <f ca="1"/>
        <v/>
      </c>
      <c r="M16" s="132">
        <f ca="1">SUBTOTAL(9,M10:M15)</f>
        <v>0</v>
      </c>
      <c r="N16" s="132">
        <f ca="1">SUBTOTAL(9,N10:N15)</f>
        <v>0</v>
      </c>
      <c r="O16" s="132">
        <f ca="1">SUBTOTAL(9,O10:O15)</f>
        <v>0</v>
      </c>
      <c r="P16" s="132">
        <f ca="1">SUBTOTAL(9,P10:P15)</f>
        <v>0</v>
      </c>
      <c r="R16" s="162" t="str">
        <f t="shared" ref="R16:U16" ca="1" si="12">IF(AND(C16="",H16=""),"",IF(C16="",1,IFERROR(M16/C16,-1)))</f>
        <v/>
      </c>
      <c r="S16" s="162" t="str">
        <f t="shared" ca="1" si="12"/>
        <v/>
      </c>
      <c r="T16" s="162" t="str">
        <f t="shared" ca="1" si="12"/>
        <v/>
      </c>
      <c r="U16" s="162" t="str">
        <f t="shared" ca="1" si="12"/>
        <v/>
      </c>
      <c r="W16" s="162">
        <f t="shared" si="10"/>
        <v>0.04</v>
      </c>
      <c r="X16" s="162">
        <f t="shared" si="11"/>
        <v>0.1</v>
      </c>
    </row>
    <row r="17" spans="1:24" x14ac:dyDescent="0.15">
      <c r="A17" s="9"/>
      <c r="C17" s="7" t="str">
        <f ca="1"/>
        <v/>
      </c>
      <c r="D17" s="7" t="str">
        <f ca="1"/>
        <v/>
      </c>
      <c r="E17" s="7" t="str">
        <f ca="1"/>
        <v/>
      </c>
      <c r="F17" s="7" t="str">
        <f ca="1"/>
        <v/>
      </c>
      <c r="H17" s="7" t="str">
        <f ca="1"/>
        <v/>
      </c>
      <c r="I17" s="7" t="str">
        <f ca="1"/>
        <v/>
      </c>
      <c r="J17" s="7" t="str">
        <f ca="1"/>
        <v/>
      </c>
      <c r="K17" s="7" t="str">
        <f ca="1"/>
        <v/>
      </c>
      <c r="M17" s="7"/>
      <c r="N17" s="7"/>
      <c r="O17" s="7"/>
      <c r="P17" s="7"/>
      <c r="R17" s="163"/>
      <c r="S17" s="163"/>
      <c r="T17" s="163"/>
      <c r="U17" s="163"/>
      <c r="W17" s="163">
        <f t="shared" si="10"/>
        <v>0.04</v>
      </c>
      <c r="X17" s="163">
        <f t="shared" si="11"/>
        <v>0.1</v>
      </c>
    </row>
    <row r="18" spans="1:24" ht="15" x14ac:dyDescent="0.2">
      <c r="A18" s="9" t="s">
        <v>74</v>
      </c>
      <c r="C18" s="132" t="str">
        <f ca="1"/>
        <v/>
      </c>
      <c r="D18" s="132" t="str">
        <f ca="1"/>
        <v/>
      </c>
      <c r="E18" s="132" t="str">
        <f ca="1"/>
        <v/>
      </c>
      <c r="F18" s="132" t="str">
        <f ca="1"/>
        <v/>
      </c>
      <c r="H18" s="132" t="str">
        <f ca="1"/>
        <v/>
      </c>
      <c r="I18" s="132" t="str">
        <f ca="1"/>
        <v/>
      </c>
      <c r="J18" s="132" t="str">
        <f ca="1"/>
        <v/>
      </c>
      <c r="K18" s="132" t="str">
        <f ca="1"/>
        <v/>
      </c>
      <c r="M18" s="132">
        <f t="shared" ref="M18:M20" ca="1" si="13">IF(H18="",0,H18)-IF(C18="",0,C18)</f>
        <v>0</v>
      </c>
      <c r="N18" s="132">
        <f t="shared" ref="N18:N20" ca="1" si="14">IF(I18="",0,I18)-IF(D18="",0,D18)</f>
        <v>0</v>
      </c>
      <c r="O18" s="132">
        <f t="shared" ref="O18:O20" ca="1" si="15">IF(J18="",0,J18)-IF(E18="",0,E18)</f>
        <v>0</v>
      </c>
      <c r="P18" s="132">
        <f t="shared" ref="P18:P20" ca="1" si="16">SUM(M18:O18)</f>
        <v>0</v>
      </c>
      <c r="R18" s="162" t="str">
        <f t="shared" ref="R18:R20" ca="1" si="17">IF(AND(C18="",H18=""),"",IF(C18="",1,IFERROR(M18/C18,-1)))</f>
        <v/>
      </c>
      <c r="S18" s="162" t="str">
        <f t="shared" ref="S18:S20" ca="1" si="18">IF(AND(D18="",I18=""),"",IF(D18="",1,IFERROR(N18/D18,-1)))</f>
        <v/>
      </c>
      <c r="T18" s="162" t="str">
        <f t="shared" ref="T18:T20" ca="1" si="19">IF(AND(E18="",J18=""),"",IF(E18="",1,IFERROR(O18/E18,-1)))</f>
        <v/>
      </c>
      <c r="U18" s="162" t="str">
        <f t="shared" ref="U18:U20" ca="1" si="20">IF(AND(F18="",K18=""),"",IF(F18="",1,IFERROR(P18/F18,-1)))</f>
        <v/>
      </c>
      <c r="W18" s="162">
        <f t="shared" si="10"/>
        <v>0.04</v>
      </c>
      <c r="X18" s="162">
        <f t="shared" si="11"/>
        <v>0.1</v>
      </c>
    </row>
    <row r="19" spans="1:24" ht="15" x14ac:dyDescent="0.2">
      <c r="A19" s="9" t="s">
        <v>86</v>
      </c>
      <c r="C19" s="132" t="str">
        <f ca="1"/>
        <v/>
      </c>
      <c r="D19" s="132" t="str">
        <f ca="1"/>
        <v/>
      </c>
      <c r="E19" s="132" t="str">
        <f ca="1"/>
        <v/>
      </c>
      <c r="F19" s="132" t="str">
        <f ca="1"/>
        <v/>
      </c>
      <c r="H19" s="132" t="str">
        <f ca="1"/>
        <v/>
      </c>
      <c r="I19" s="132" t="str">
        <f ca="1"/>
        <v/>
      </c>
      <c r="J19" s="132" t="str">
        <f ca="1"/>
        <v/>
      </c>
      <c r="K19" s="132" t="str">
        <f ca="1"/>
        <v/>
      </c>
      <c r="M19" s="132">
        <f t="shared" ca="1" si="13"/>
        <v>0</v>
      </c>
      <c r="N19" s="132">
        <f t="shared" ca="1" si="14"/>
        <v>0</v>
      </c>
      <c r="O19" s="132">
        <f t="shared" ca="1" si="15"/>
        <v>0</v>
      </c>
      <c r="P19" s="132">
        <f t="shared" ca="1" si="16"/>
        <v>0</v>
      </c>
      <c r="R19" s="162" t="str">
        <f t="shared" ca="1" si="17"/>
        <v/>
      </c>
      <c r="S19" s="162" t="str">
        <f t="shared" ca="1" si="18"/>
        <v/>
      </c>
      <c r="T19" s="162" t="str">
        <f t="shared" ca="1" si="19"/>
        <v/>
      </c>
      <c r="U19" s="162" t="str">
        <f t="shared" ca="1" si="20"/>
        <v/>
      </c>
      <c r="W19" s="162">
        <f t="shared" si="10"/>
        <v>0.04</v>
      </c>
      <c r="X19" s="162">
        <f t="shared" si="11"/>
        <v>0.1</v>
      </c>
    </row>
    <row r="20" spans="1:24" ht="15" x14ac:dyDescent="0.2">
      <c r="A20" s="9" t="s">
        <v>65</v>
      </c>
      <c r="C20" s="132" t="str">
        <f ca="1"/>
        <v/>
      </c>
      <c r="D20" s="132" t="str">
        <f ca="1"/>
        <v/>
      </c>
      <c r="E20" s="132" t="str">
        <f ca="1"/>
        <v/>
      </c>
      <c r="F20" s="132" t="str">
        <f ca="1"/>
        <v/>
      </c>
      <c r="H20" s="132" t="str">
        <f ca="1"/>
        <v/>
      </c>
      <c r="I20" s="132" t="str">
        <f ca="1"/>
        <v/>
      </c>
      <c r="J20" s="132" t="str">
        <f ca="1"/>
        <v/>
      </c>
      <c r="K20" s="132" t="str">
        <f ca="1"/>
        <v/>
      </c>
      <c r="M20" s="132">
        <f t="shared" ca="1" si="13"/>
        <v>0</v>
      </c>
      <c r="N20" s="132">
        <f t="shared" ca="1" si="14"/>
        <v>0</v>
      </c>
      <c r="O20" s="132">
        <f t="shared" ca="1" si="15"/>
        <v>0</v>
      </c>
      <c r="P20" s="132">
        <f t="shared" ca="1" si="16"/>
        <v>0</v>
      </c>
      <c r="R20" s="162" t="str">
        <f t="shared" ca="1" si="17"/>
        <v/>
      </c>
      <c r="S20" s="162" t="str">
        <f t="shared" ca="1" si="18"/>
        <v/>
      </c>
      <c r="T20" s="162" t="str">
        <f t="shared" ca="1" si="19"/>
        <v/>
      </c>
      <c r="U20" s="162" t="str">
        <f t="shared" ca="1" si="20"/>
        <v/>
      </c>
      <c r="W20" s="162">
        <f t="shared" si="10"/>
        <v>0.04</v>
      </c>
      <c r="X20" s="162">
        <f t="shared" si="11"/>
        <v>0.1</v>
      </c>
    </row>
    <row r="21" spans="1:24" x14ac:dyDescent="0.15">
      <c r="A21" s="9"/>
      <c r="C21" s="7" t="str">
        <f ca="1"/>
        <v/>
      </c>
      <c r="D21" s="7" t="str">
        <f ca="1"/>
        <v/>
      </c>
      <c r="E21" s="7" t="str">
        <f ca="1"/>
        <v/>
      </c>
      <c r="F21" s="7" t="str">
        <f ca="1"/>
        <v/>
      </c>
      <c r="H21" s="7" t="str">
        <f ca="1"/>
        <v/>
      </c>
      <c r="I21" s="7" t="str">
        <f ca="1"/>
        <v/>
      </c>
      <c r="J21" s="7" t="str">
        <f ca="1"/>
        <v/>
      </c>
      <c r="K21" s="7" t="str">
        <f ca="1"/>
        <v/>
      </c>
      <c r="M21" s="7"/>
      <c r="N21" s="7"/>
      <c r="O21" s="7"/>
      <c r="P21" s="7"/>
      <c r="R21" s="163"/>
      <c r="S21" s="163"/>
      <c r="T21" s="163"/>
      <c r="U21" s="163"/>
      <c r="W21" s="163">
        <f t="shared" si="10"/>
        <v>0.04</v>
      </c>
      <c r="X21" s="163">
        <f t="shared" si="11"/>
        <v>0.1</v>
      </c>
    </row>
    <row r="22" spans="1:24" ht="15" x14ac:dyDescent="0.2">
      <c r="A22" s="168" t="s">
        <v>184</v>
      </c>
      <c r="C22" s="132" t="str">
        <f ca="1"/>
        <v/>
      </c>
      <c r="D22" s="132" t="str">
        <f ca="1"/>
        <v/>
      </c>
      <c r="E22" s="132" t="str">
        <f ca="1"/>
        <v/>
      </c>
      <c r="F22" s="132" t="str">
        <f ca="1"/>
        <v/>
      </c>
      <c r="H22" s="132" t="str">
        <f ca="1"/>
        <v/>
      </c>
      <c r="I22" s="132" t="str">
        <f ca="1"/>
        <v/>
      </c>
      <c r="J22" s="132" t="str">
        <f ca="1"/>
        <v/>
      </c>
      <c r="K22" s="132" t="str">
        <f ca="1"/>
        <v/>
      </c>
      <c r="M22" s="132">
        <f ca="1">SUBTOTAL(9,M10:M21)</f>
        <v>0</v>
      </c>
      <c r="N22" s="132">
        <f ca="1">SUBTOTAL(9,N10:N21)</f>
        <v>0</v>
      </c>
      <c r="O22" s="132">
        <f ca="1">SUBTOTAL(9,O10:O21)</f>
        <v>0</v>
      </c>
      <c r="P22" s="132">
        <f ca="1">SUBTOTAL(9,P10:P21)</f>
        <v>0</v>
      </c>
      <c r="R22" s="162" t="str">
        <f t="shared" ref="R22:U22" ca="1" si="21">IF(AND(C22="",H22=""),"",IF(C22="",1,IFERROR(M22/C22,-1)))</f>
        <v/>
      </c>
      <c r="S22" s="162" t="str">
        <f t="shared" ca="1" si="21"/>
        <v/>
      </c>
      <c r="T22" s="162" t="str">
        <f t="shared" ca="1" si="21"/>
        <v/>
      </c>
      <c r="U22" s="162" t="str">
        <f t="shared" ca="1" si="21"/>
        <v/>
      </c>
      <c r="W22" s="162">
        <f t="shared" si="10"/>
        <v>0.04</v>
      </c>
      <c r="X22" s="162">
        <f t="shared" si="11"/>
        <v>0.1</v>
      </c>
    </row>
    <row r="23" spans="1:24" x14ac:dyDescent="0.15">
      <c r="A23" s="9"/>
      <c r="C23" s="7" t="str">
        <f ca="1"/>
        <v/>
      </c>
      <c r="D23" s="7" t="str">
        <f ca="1"/>
        <v/>
      </c>
      <c r="E23" s="7" t="str">
        <f ca="1"/>
        <v/>
      </c>
      <c r="F23" s="7" t="str">
        <f ca="1"/>
        <v/>
      </c>
      <c r="H23" s="7" t="str">
        <f ca="1"/>
        <v/>
      </c>
      <c r="I23" s="7" t="str">
        <f ca="1"/>
        <v/>
      </c>
      <c r="J23" s="7" t="str">
        <f ca="1"/>
        <v/>
      </c>
      <c r="K23" s="7" t="str">
        <f ca="1"/>
        <v/>
      </c>
      <c r="M23" s="7"/>
      <c r="N23" s="7"/>
      <c r="O23" s="7"/>
      <c r="P23" s="7"/>
      <c r="R23" s="163"/>
      <c r="S23" s="163"/>
      <c r="T23" s="163"/>
      <c r="U23" s="163"/>
      <c r="W23" s="163">
        <f t="shared" si="10"/>
        <v>0.04</v>
      </c>
      <c r="X23" s="163">
        <f t="shared" si="11"/>
        <v>0.1</v>
      </c>
    </row>
    <row r="24" spans="1:24" ht="15" x14ac:dyDescent="0.2">
      <c r="A24" s="168" t="s">
        <v>216</v>
      </c>
      <c r="C24" s="132" t="str">
        <f ca="1"/>
        <v/>
      </c>
      <c r="D24" s="132" t="str">
        <f ca="1"/>
        <v/>
      </c>
      <c r="E24" s="132" t="str">
        <f ca="1"/>
        <v/>
      </c>
      <c r="F24" s="132" t="str">
        <f ca="1"/>
        <v/>
      </c>
      <c r="H24" s="132" t="str">
        <f ca="1"/>
        <v/>
      </c>
      <c r="I24" s="132" t="str">
        <f ca="1"/>
        <v/>
      </c>
      <c r="J24" s="132" t="str">
        <f ca="1"/>
        <v/>
      </c>
      <c r="K24" s="132" t="str">
        <f ca="1"/>
        <v/>
      </c>
      <c r="M24" s="132">
        <f t="shared" ref="M24:O24" ca="1" si="22">IF(H24="",0,H24)-IF(C24="",0,C24)</f>
        <v>0</v>
      </c>
      <c r="N24" s="132">
        <f t="shared" ca="1" si="22"/>
        <v>0</v>
      </c>
      <c r="O24" s="132">
        <f t="shared" ca="1" si="22"/>
        <v>0</v>
      </c>
      <c r="P24" s="132">
        <f ca="1">SUM(M24:O24)</f>
        <v>0</v>
      </c>
      <c r="R24" s="162" t="str">
        <f t="shared" ref="R24:U24" ca="1" si="23">IF(AND(C24="",H24=""),"",IF(C24="",1,IFERROR(M24/C24,-1)))</f>
        <v/>
      </c>
      <c r="S24" s="162" t="str">
        <f t="shared" ca="1" si="23"/>
        <v/>
      </c>
      <c r="T24" s="162" t="str">
        <f t="shared" ca="1" si="23"/>
        <v/>
      </c>
      <c r="U24" s="162" t="str">
        <f t="shared" ca="1" si="23"/>
        <v/>
      </c>
      <c r="W24" s="162">
        <f t="shared" si="10"/>
        <v>0.04</v>
      </c>
      <c r="X24" s="162">
        <f t="shared" si="11"/>
        <v>0.1</v>
      </c>
    </row>
    <row r="25" spans="1:24" x14ac:dyDescent="0.15">
      <c r="A25" s="9"/>
      <c r="C25" s="7" t="str">
        <f ca="1"/>
        <v/>
      </c>
      <c r="D25" s="7" t="str">
        <f ca="1"/>
        <v/>
      </c>
      <c r="E25" s="7" t="str">
        <f ca="1"/>
        <v/>
      </c>
      <c r="F25" s="7" t="str">
        <f ca="1"/>
        <v/>
      </c>
      <c r="H25" s="7" t="str">
        <f ca="1"/>
        <v/>
      </c>
      <c r="I25" s="7" t="str">
        <f ca="1"/>
        <v/>
      </c>
      <c r="J25" s="7" t="str">
        <f ca="1"/>
        <v/>
      </c>
      <c r="K25" s="7" t="str">
        <f ca="1"/>
        <v/>
      </c>
      <c r="M25" s="7"/>
      <c r="N25" s="7"/>
      <c r="O25" s="7"/>
      <c r="P25" s="7"/>
      <c r="R25" s="163"/>
      <c r="S25" s="163"/>
      <c r="T25" s="163"/>
      <c r="U25" s="163"/>
      <c r="W25" s="163">
        <f t="shared" si="10"/>
        <v>0.04</v>
      </c>
      <c r="X25" s="163">
        <f t="shared" si="11"/>
        <v>0.1</v>
      </c>
    </row>
    <row r="26" spans="1:24" ht="15" x14ac:dyDescent="0.2">
      <c r="A26" s="9" t="s">
        <v>75</v>
      </c>
      <c r="C26" s="133" t="str">
        <f ca="1"/>
        <v>N/A</v>
      </c>
      <c r="D26" s="133" t="str">
        <f ca="1"/>
        <v>N/A</v>
      </c>
      <c r="E26" s="133" t="str">
        <f ca="1"/>
        <v>N/A</v>
      </c>
      <c r="F26" s="133" t="str">
        <f ca="1"/>
        <v/>
      </c>
      <c r="H26" s="133" t="str">
        <f ca="1"/>
        <v/>
      </c>
      <c r="I26" s="133" t="str">
        <f ca="1"/>
        <v/>
      </c>
      <c r="J26" s="133" t="str">
        <f ca="1"/>
        <v/>
      </c>
      <c r="K26" s="133" t="str">
        <f ca="1"/>
        <v/>
      </c>
      <c r="M26" s="133">
        <f ca="1">IF(OR(H26="",H26="N/A"),0,H26)-IF(OR(C26="",C26="N/A"),0,C26)</f>
        <v>0</v>
      </c>
      <c r="N26" s="133">
        <v>0</v>
      </c>
      <c r="O26" s="133">
        <v>0</v>
      </c>
      <c r="P26" s="133">
        <f ca="1">SUM(M26:O26)</f>
        <v>0</v>
      </c>
      <c r="R26" s="164" t="str">
        <f ca="1">IF(AND(OR(C26="",C26="N/A"),OR(H26="",H26="N/A")),"",IF(C26="",1,IFERROR(M26/C26,-1)))</f>
        <v/>
      </c>
      <c r="S26" s="164" t="str">
        <f t="shared" ref="S26:T26" ca="1" si="24">IF(AND(OR(D26="",D26="N/A"),OR(I26="",I26="N/A")),"",IF(D26="",1,IFERROR(N26/D26,-1)))</f>
        <v/>
      </c>
      <c r="T26" s="164" t="str">
        <f t="shared" ca="1" si="24"/>
        <v/>
      </c>
      <c r="U26" s="164" t="str">
        <f t="shared" ref="U26" ca="1" si="25">IF(AND(F26="",K26=""),"",IF(F26="",1,IFERROR(P26/F26,-1)))</f>
        <v/>
      </c>
      <c r="W26" s="164">
        <f t="shared" si="10"/>
        <v>0.04</v>
      </c>
      <c r="X26" s="164">
        <f t="shared" si="11"/>
        <v>0.1</v>
      </c>
    </row>
    <row r="27" spans="1:24" x14ac:dyDescent="0.15">
      <c r="C27" s="7" t="str">
        <f ca="1"/>
        <v/>
      </c>
      <c r="D27" s="7" t="str">
        <f ca="1"/>
        <v/>
      </c>
      <c r="E27" s="7" t="str">
        <f ca="1"/>
        <v/>
      </c>
      <c r="F27" s="7" t="str">
        <f ca="1"/>
        <v/>
      </c>
      <c r="H27" s="7" t="str">
        <f ca="1"/>
        <v/>
      </c>
      <c r="I27" s="7" t="str">
        <f ca="1"/>
        <v/>
      </c>
      <c r="J27" s="7" t="str">
        <f ca="1"/>
        <v/>
      </c>
      <c r="K27" s="7" t="str">
        <f ca="1"/>
        <v/>
      </c>
      <c r="M27" s="7"/>
      <c r="N27" s="7"/>
      <c r="O27" s="7"/>
      <c r="P27" s="7"/>
      <c r="R27" s="163"/>
      <c r="S27" s="163"/>
      <c r="T27" s="163"/>
      <c r="U27" s="163"/>
      <c r="W27" s="163">
        <f t="shared" si="10"/>
        <v>0.04</v>
      </c>
      <c r="X27" s="163">
        <f t="shared" si="11"/>
        <v>0.1</v>
      </c>
    </row>
    <row r="28" spans="1:24" ht="13.5" thickBot="1" x14ac:dyDescent="0.2">
      <c r="A28" s="1" t="s">
        <v>76</v>
      </c>
      <c r="C28" s="134" t="str">
        <f ca="1"/>
        <v/>
      </c>
      <c r="D28" s="134" t="str">
        <f ca="1"/>
        <v/>
      </c>
      <c r="E28" s="134" t="str">
        <f ca="1"/>
        <v/>
      </c>
      <c r="F28" s="134" t="str">
        <f ca="1"/>
        <v/>
      </c>
      <c r="H28" s="134" t="str">
        <f ca="1"/>
        <v/>
      </c>
      <c r="I28" s="134" t="str">
        <f ca="1"/>
        <v/>
      </c>
      <c r="J28" s="134" t="str">
        <f ca="1"/>
        <v/>
      </c>
      <c r="K28" s="134" t="str">
        <f ca="1"/>
        <v/>
      </c>
      <c r="M28" s="134">
        <f ca="1">SUBTOTAL(9,M10:M27)</f>
        <v>0</v>
      </c>
      <c r="N28" s="134">
        <f ca="1">SUBTOTAL(9,N10:N27)</f>
        <v>0</v>
      </c>
      <c r="O28" s="134">
        <f ca="1">SUBTOTAL(9,O10:O27)</f>
        <v>0</v>
      </c>
      <c r="P28" s="134">
        <f ca="1">SUM(M28:O28)</f>
        <v>0</v>
      </c>
      <c r="R28" s="165" t="str">
        <f t="shared" ref="R28:U28" ca="1" si="26">IF(AND(C28="",H28=""),"",IF(C28="",1,IFERROR(M28/C28,-1)))</f>
        <v/>
      </c>
      <c r="S28" s="165" t="str">
        <f t="shared" ca="1" si="26"/>
        <v/>
      </c>
      <c r="T28" s="165" t="str">
        <f t="shared" ca="1" si="26"/>
        <v/>
      </c>
      <c r="U28" s="165" t="str">
        <f t="shared" ca="1" si="26"/>
        <v/>
      </c>
      <c r="W28" s="165">
        <f t="shared" si="10"/>
        <v>0.04</v>
      </c>
      <c r="X28" s="165">
        <f t="shared" si="11"/>
        <v>0.1</v>
      </c>
    </row>
    <row r="29" spans="1:24" ht="13.5" thickTop="1" x14ac:dyDescent="0.15">
      <c r="C29" t="str">
        <f ca="1"/>
        <v/>
      </c>
      <c r="D29" t="str">
        <f ca="1"/>
        <v/>
      </c>
      <c r="E29" t="str">
        <f ca="1"/>
        <v/>
      </c>
      <c r="F29" t="str">
        <f ca="1"/>
        <v/>
      </c>
      <c r="H29" t="str">
        <f ca="1"/>
        <v/>
      </c>
      <c r="I29" t="str">
        <f ca="1"/>
        <v/>
      </c>
      <c r="J29" t="str">
        <f ca="1"/>
        <v/>
      </c>
      <c r="K29" t="str">
        <f ca="1"/>
        <v/>
      </c>
    </row>
    <row r="30" spans="1:24" x14ac:dyDescent="0.15">
      <c r="C30" t="str">
        <f ca="1"/>
        <v/>
      </c>
      <c r="D30" t="str">
        <f ca="1"/>
        <v/>
      </c>
      <c r="E30" t="str">
        <f ca="1"/>
        <v/>
      </c>
      <c r="F30" t="str">
        <f ca="1"/>
        <v/>
      </c>
      <c r="H30" t="str">
        <f ca="1"/>
        <v/>
      </c>
      <c r="I30" t="str">
        <f ca="1"/>
        <v/>
      </c>
      <c r="J30" t="str">
        <f ca="1"/>
        <v/>
      </c>
      <c r="K30" t="str">
        <f ca="1"/>
        <v/>
      </c>
    </row>
    <row r="31" spans="1:24" x14ac:dyDescent="0.15">
      <c r="C31" t="str">
        <f ca="1"/>
        <v/>
      </c>
      <c r="D31" t="str">
        <f ca="1"/>
        <v/>
      </c>
      <c r="E31" t="str">
        <f ca="1"/>
        <v/>
      </c>
      <c r="F31" t="str">
        <f ca="1"/>
        <v/>
      </c>
      <c r="H31" t="str">
        <f ca="1"/>
        <v/>
      </c>
      <c r="I31" t="str">
        <f ca="1"/>
        <v/>
      </c>
      <c r="J31" t="str">
        <f ca="1"/>
        <v/>
      </c>
      <c r="K31" t="str">
        <f ca="1"/>
        <v/>
      </c>
    </row>
    <row r="32" spans="1:24" x14ac:dyDescent="0.15">
      <c r="C32" t="str">
        <f ca="1"/>
        <v/>
      </c>
      <c r="D32" t="str">
        <f ca="1"/>
        <v/>
      </c>
      <c r="E32" t="str">
        <f ca="1"/>
        <v/>
      </c>
      <c r="F32" t="str">
        <f ca="1"/>
        <v/>
      </c>
      <c r="H32" t="str">
        <f ca="1"/>
        <v/>
      </c>
      <c r="I32" t="str">
        <f ca="1"/>
        <v/>
      </c>
      <c r="J32" t="str">
        <f ca="1"/>
        <v/>
      </c>
      <c r="K32" t="str">
        <f ca="1"/>
        <v/>
      </c>
    </row>
    <row r="33" spans="3:11" x14ac:dyDescent="0.15">
      <c r="C33" t="str">
        <f ca="1"/>
        <v/>
      </c>
      <c r="D33" t="str">
        <f ca="1"/>
        <v/>
      </c>
      <c r="E33" t="str">
        <f ca="1"/>
        <v/>
      </c>
      <c r="F33" t="str">
        <f ca="1"/>
        <v/>
      </c>
      <c r="H33" t="str">
        <f ca="1"/>
        <v/>
      </c>
      <c r="I33" t="str">
        <f ca="1"/>
        <v/>
      </c>
      <c r="J33" t="str">
        <f ca="1"/>
        <v/>
      </c>
      <c r="K33" t="str">
        <f ca="1"/>
        <v/>
      </c>
    </row>
    <row r="34" spans="3:11" x14ac:dyDescent="0.15">
      <c r="C34" t="str">
        <f ca="1"/>
        <v/>
      </c>
      <c r="D34" t="str">
        <f ca="1"/>
        <v/>
      </c>
      <c r="E34" t="str">
        <f ca="1"/>
        <v/>
      </c>
      <c r="F34" t="str">
        <f ca="1"/>
        <v/>
      </c>
      <c r="H34" t="str">
        <f ca="1"/>
        <v/>
      </c>
      <c r="I34" t="str">
        <f ca="1"/>
        <v/>
      </c>
      <c r="J34" t="str">
        <f ca="1"/>
        <v/>
      </c>
      <c r="K34" t="str">
        <f ca="1"/>
        <v/>
      </c>
    </row>
    <row r="35" spans="3:11" x14ac:dyDescent="0.15">
      <c r="C35" t="str">
        <f ca="1"/>
        <v/>
      </c>
      <c r="D35" t="str">
        <f ca="1"/>
        <v/>
      </c>
      <c r="E35" t="str">
        <f ca="1"/>
        <v/>
      </c>
      <c r="F35" t="str">
        <f ca="1"/>
        <v/>
      </c>
      <c r="H35" t="str">
        <f ca="1"/>
        <v/>
      </c>
      <c r="I35" t="str">
        <f ca="1"/>
        <v/>
      </c>
      <c r="J35" t="str">
        <f ca="1"/>
        <v/>
      </c>
      <c r="K35" t="str">
        <f ca="1"/>
        <v/>
      </c>
    </row>
  </sheetData>
  <mergeCells count="4">
    <mergeCell ref="L2:L5"/>
    <mergeCell ref="B2:B5"/>
    <mergeCell ref="Q2:Q5"/>
    <mergeCell ref="G2:G5"/>
  </mergeCells>
  <conditionalFormatting sqref="R10:U28">
    <cfRule type="iconSet" priority="1">
      <iconSet iconSet="3Symbols" reverse="1">
        <cfvo type="percent" val="0"/>
        <cfvo type="num" val="$W$8"/>
        <cfvo type="num" val="$X$8"/>
      </iconSet>
    </cfRule>
  </conditionalFormatting>
  <dataValidations count="1">
    <dataValidation type="list" allowBlank="1" showInputMessage="1" showErrorMessage="1" sqref="C1" xr:uid="{211E06B8-1E85-4B63-B427-5CF4AE17DE7B}">
      <formula1>List_BudgetVersion</formula1>
    </dataValidation>
  </dataValidations>
  <pageMargins left="0.7" right="0.7" top="0.75" bottom="0.75" header="0.3" footer="0.3"/>
  <customProperties>
    <customPr name="f2c965a95"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3A01-4B76-4256-8C2F-29629471C1F4}">
  <sheetPr codeName="Sheet2"/>
  <dimension ref="A1:F71"/>
  <sheetViews>
    <sheetView topLeftCell="A52" workbookViewId="0">
      <selection activeCell="D71" sqref="D71"/>
    </sheetView>
  </sheetViews>
  <sheetFormatPr defaultColWidth="8.76171875" defaultRowHeight="12.75" x14ac:dyDescent="0.15"/>
  <cols>
    <col min="1" max="1" width="17.39453125" style="1" bestFit="1" customWidth="1"/>
    <col min="2" max="2" width="33.44140625" bestFit="1" customWidth="1"/>
    <col min="3" max="3" width="11.59375" customWidth="1"/>
    <col min="4" max="4" width="11.4609375" customWidth="1"/>
    <col min="5" max="5" width="9.57421875" bestFit="1" customWidth="1"/>
    <col min="6" max="6" width="11.59375" customWidth="1"/>
  </cols>
  <sheetData>
    <row r="1" spans="1:6" x14ac:dyDescent="0.15">
      <c r="A1" s="1" t="s">
        <v>156</v>
      </c>
    </row>
    <row r="2" spans="1:6" x14ac:dyDescent="0.15">
      <c r="A2" s="1" t="s">
        <v>163</v>
      </c>
    </row>
    <row r="4" spans="1:6" x14ac:dyDescent="0.15">
      <c r="B4" t="s">
        <v>191</v>
      </c>
      <c r="C4" s="91"/>
    </row>
    <row r="5" spans="1:6" x14ac:dyDescent="0.15">
      <c r="B5" t="s">
        <v>182</v>
      </c>
      <c r="C5" s="91"/>
    </row>
    <row r="6" spans="1:6" x14ac:dyDescent="0.15">
      <c r="B6" t="s">
        <v>212</v>
      </c>
      <c r="C6" s="91"/>
    </row>
    <row r="10" spans="1:6" x14ac:dyDescent="0.15">
      <c r="B10" t="s">
        <v>6</v>
      </c>
      <c r="C10" s="79" t="str">
        <f>IF(start_date="","",IF(C4="",start_date,C4))</f>
        <v/>
      </c>
    </row>
    <row r="11" spans="1:6" x14ac:dyDescent="0.15">
      <c r="B11" t="s">
        <v>157</v>
      </c>
      <c r="C11" s="79" t="str">
        <f>IF(start_date="","",IF(C5="",EOMONTH(DATE(YEAR(start_date),MONTH(start_date)+grant_term,1),-1),C5))</f>
        <v/>
      </c>
    </row>
    <row r="13" spans="1:6" x14ac:dyDescent="0.15">
      <c r="B13" s="80" t="s">
        <v>166</v>
      </c>
      <c r="C13" s="81" t="s">
        <v>151</v>
      </c>
      <c r="D13" s="82" t="s">
        <v>152</v>
      </c>
      <c r="E13" s="82" t="s">
        <v>153</v>
      </c>
      <c r="F13" s="82" t="s">
        <v>179</v>
      </c>
    </row>
    <row r="14" spans="1:6" x14ac:dyDescent="0.15">
      <c r="B14" s="78"/>
      <c r="C14" s="83"/>
      <c r="D14" s="84"/>
      <c r="E14" s="85"/>
    </row>
    <row r="15" spans="1:6" x14ac:dyDescent="0.15">
      <c r="B15" s="86" t="s">
        <v>167</v>
      </c>
      <c r="C15" s="87" t="str">
        <f>Rev_Start_Date</f>
        <v/>
      </c>
      <c r="D15" s="88" t="str">
        <f>IFERROR(IF(end_period_1+1&gt;end_date,"",end_period_1+1),"")</f>
        <v/>
      </c>
      <c r="E15" s="88" t="str">
        <f>IFERROR(IF(end_period_2+1&gt;end_date,"",end_period_2+1),"")</f>
        <v/>
      </c>
      <c r="F15" s="88" t="str">
        <f>IFERROR(IF(end_period_3+1&gt;end_date,"",end_period_3+1),"")</f>
        <v/>
      </c>
    </row>
    <row r="16" spans="1:6" x14ac:dyDescent="0.15">
      <c r="B16" s="86" t="s">
        <v>168</v>
      </c>
      <c r="C16" s="87" t="str">
        <f>IF('Financial Summary &amp; Reporting'!$V$6="","",MIN('Financial Summary &amp; Reporting'!$V$6,end_date))</f>
        <v/>
      </c>
      <c r="D16" s="88" t="str">
        <f>IFERROR(IF('Financial Summary &amp; Reporting'!$AY$6="","",MIN('Financial Summary &amp; Reporting'!$AY$6,end_date)),"")</f>
        <v/>
      </c>
      <c r="E16" s="88" t="str">
        <f>IFERROR(IF('Financial Summary &amp; Reporting'!$CJ$6="","",MIN('Financial Summary &amp; Reporting'!$CJ$6,end_date)),"")</f>
        <v/>
      </c>
      <c r="F16" s="88" t="str">
        <f>IFERROR(IF('Financial Summary &amp; Reporting'!$DY$6="","",MIN(end_date,'Financial Summary &amp; Reporting'!$DY$6)),"")</f>
        <v/>
      </c>
    </row>
    <row r="17" spans="1:6" x14ac:dyDescent="0.15">
      <c r="B17" s="89" t="s">
        <v>169</v>
      </c>
      <c r="C17" s="90" t="str">
        <f>IF(OR(C15="",C16=""),"",DAYS360(C$15,C$16,FALSE)/30)</f>
        <v/>
      </c>
      <c r="D17" s="90" t="str">
        <f>IF(OR(D15="",D16=""),"",DAYS360(D$15,D$16,FALSE)/30)</f>
        <v/>
      </c>
      <c r="E17" s="90" t="str">
        <f>IF(OR(E15="",E16=""),"",DAYS360(E$15,E$16,FALSE)/30)</f>
        <v/>
      </c>
      <c r="F17" s="90" t="str">
        <f>IF(OR(F15="",F16=""),"",DAYS360(F$15,F$16,FALSE)/30)</f>
        <v/>
      </c>
    </row>
    <row r="20" spans="1:6" x14ac:dyDescent="0.15">
      <c r="B20" t="s">
        <v>214</v>
      </c>
    </row>
    <row r="21" spans="1:6" x14ac:dyDescent="0.15">
      <c r="B21" s="78" t="s">
        <v>213</v>
      </c>
      <c r="C21" s="79"/>
    </row>
    <row r="22" spans="1:6" x14ac:dyDescent="0.15">
      <c r="B22" s="78" t="s">
        <v>189</v>
      </c>
    </row>
    <row r="23" spans="1:6" x14ac:dyDescent="0.15">
      <c r="B23" s="78" t="s">
        <v>174</v>
      </c>
    </row>
    <row r="24" spans="1:6" x14ac:dyDescent="0.15">
      <c r="B24" s="78" t="s">
        <v>175</v>
      </c>
    </row>
    <row r="25" spans="1:6" x14ac:dyDescent="0.15">
      <c r="B25" s="78" t="s">
        <v>188</v>
      </c>
    </row>
    <row r="26" spans="1:6" x14ac:dyDescent="0.15">
      <c r="B26" s="78"/>
    </row>
    <row r="32" spans="1:6" x14ac:dyDescent="0.15">
      <c r="A32" s="1" t="s">
        <v>279</v>
      </c>
    </row>
    <row r="33" spans="1:3" x14ac:dyDescent="0.15">
      <c r="B33" t="s">
        <v>280</v>
      </c>
      <c r="C33" t="s">
        <v>281</v>
      </c>
    </row>
    <row r="48" spans="1:3" x14ac:dyDescent="0.15">
      <c r="A48" s="1" t="s">
        <v>247</v>
      </c>
    </row>
    <row r="50" spans="2:5" x14ac:dyDescent="0.15">
      <c r="B50" s="182" t="s">
        <v>261</v>
      </c>
      <c r="C50" s="182" t="s">
        <v>262</v>
      </c>
      <c r="D50" s="182" t="s">
        <v>263</v>
      </c>
      <c r="E50" s="182" t="s">
        <v>266</v>
      </c>
    </row>
    <row r="51" spans="2:5" x14ac:dyDescent="0.15">
      <c r="B51" t="s">
        <v>248</v>
      </c>
      <c r="C51" s="181">
        <v>200000</v>
      </c>
      <c r="D51" t="s">
        <v>264</v>
      </c>
      <c r="E51" t="s">
        <v>273</v>
      </c>
    </row>
    <row r="52" spans="2:5" x14ac:dyDescent="0.15">
      <c r="B52" t="s">
        <v>249</v>
      </c>
      <c r="C52" s="179">
        <v>50000</v>
      </c>
      <c r="D52" t="s">
        <v>265</v>
      </c>
      <c r="E52" t="s">
        <v>273</v>
      </c>
    </row>
    <row r="54" spans="2:5" x14ac:dyDescent="0.15">
      <c r="B54" t="s">
        <v>250</v>
      </c>
      <c r="C54" s="179">
        <v>75000</v>
      </c>
    </row>
    <row r="55" spans="2:5" x14ac:dyDescent="0.15">
      <c r="B55" t="s">
        <v>251</v>
      </c>
      <c r="C55" s="180">
        <v>0.15</v>
      </c>
    </row>
    <row r="57" spans="2:5" x14ac:dyDescent="0.15">
      <c r="B57" t="s">
        <v>252</v>
      </c>
      <c r="C57" s="179">
        <v>300000</v>
      </c>
      <c r="D57" t="s">
        <v>274</v>
      </c>
    </row>
    <row r="58" spans="2:5" x14ac:dyDescent="0.15">
      <c r="B58" t="s">
        <v>276</v>
      </c>
      <c r="C58" s="179">
        <v>250000</v>
      </c>
      <c r="D58" t="s">
        <v>275</v>
      </c>
    </row>
    <row r="59" spans="2:5" x14ac:dyDescent="0.15">
      <c r="B59" t="s">
        <v>277</v>
      </c>
      <c r="C59" s="180">
        <v>0.4</v>
      </c>
      <c r="D59" t="s">
        <v>278</v>
      </c>
    </row>
    <row r="61" spans="2:5" x14ac:dyDescent="0.15">
      <c r="B61" t="s">
        <v>253</v>
      </c>
      <c r="C61" s="179">
        <v>15000</v>
      </c>
      <c r="D61" t="s">
        <v>267</v>
      </c>
    </row>
    <row r="63" spans="2:5" x14ac:dyDescent="0.15">
      <c r="B63" t="s">
        <v>254</v>
      </c>
      <c r="C63" s="179">
        <v>20000</v>
      </c>
      <c r="D63" t="s">
        <v>268</v>
      </c>
    </row>
    <row r="64" spans="2:5" x14ac:dyDescent="0.15">
      <c r="B64" t="s">
        <v>255</v>
      </c>
      <c r="C64" s="180">
        <v>0.25</v>
      </c>
      <c r="D64" t="s">
        <v>269</v>
      </c>
    </row>
    <row r="66" spans="2:5" x14ac:dyDescent="0.15">
      <c r="B66" t="s">
        <v>256</v>
      </c>
      <c r="C66" s="179">
        <v>35000</v>
      </c>
      <c r="D66" t="s">
        <v>270</v>
      </c>
    </row>
    <row r="67" spans="2:5" x14ac:dyDescent="0.15">
      <c r="B67" t="s">
        <v>257</v>
      </c>
      <c r="C67" s="180">
        <v>0.5</v>
      </c>
      <c r="D67" t="s">
        <v>271</v>
      </c>
    </row>
    <row r="69" spans="2:5" x14ac:dyDescent="0.15">
      <c r="B69" t="s">
        <v>258</v>
      </c>
      <c r="C69" s="179">
        <v>25000</v>
      </c>
      <c r="E69" t="s">
        <v>260</v>
      </c>
    </row>
    <row r="71" spans="2:5" x14ac:dyDescent="0.15">
      <c r="B71" t="s">
        <v>259</v>
      </c>
      <c r="C71" s="179">
        <v>10000</v>
      </c>
      <c r="D71" t="s">
        <v>272</v>
      </c>
    </row>
  </sheetData>
  <phoneticPr fontId="7" type="noConversion"/>
  <dataValidations count="3">
    <dataValidation type="list" allowBlank="1" showInputMessage="1" showErrorMessage="1" sqref="C6" xr:uid="{9D60CEBE-1A47-44FA-98D3-04A3AC4061D3}">
      <formula1>"Yes, No"</formula1>
    </dataValidation>
    <dataValidation type="custom" allowBlank="1" showInputMessage="1" showErrorMessage="1" sqref="C51:C60 C61 C62:C70" xr:uid="{950C0A59-1C74-4FE2-9776-A42809A92DD6}">
      <formula1>"'"</formula1>
    </dataValidation>
    <dataValidation type="custom" allowBlank="1" showInputMessage="1" showErrorMessage="1" sqref="C71" xr:uid="{BE3F138D-34EB-4289-A73D-B030A1200788}">
      <formula1>"."</formula1>
    </dataValidation>
  </dataValidations>
  <pageMargins left="0.7" right="0.7" top="0.75" bottom="0.75" header="0.3" footer="0.3"/>
  <pageSetup orientation="portrait" horizontalDpi="1200" verticalDpi="1200" r:id="rId1"/>
  <customProperties>
    <customPr name="f68fe3f8b" r:id="rId2"/>
  </customProperties>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7F62-6FDC-4B15-B15E-448EE82E0A8B}">
  <sheetPr codeName="Sheet3">
    <tabColor rgb="FFCFDEAC"/>
    <outlinePr showOutlineSymbols="0"/>
  </sheetPr>
  <dimension ref="A1:AB68"/>
  <sheetViews>
    <sheetView showOutlineSymbols="0" topLeftCell="A44" zoomScale="85" zoomScaleNormal="85" workbookViewId="0">
      <selection activeCell="J57" sqref="J57"/>
    </sheetView>
  </sheetViews>
  <sheetFormatPr defaultColWidth="8.76171875" defaultRowHeight="12.75" outlineLevelRow="1" outlineLevelCol="1" x14ac:dyDescent="0.15"/>
  <cols>
    <col min="1" max="1" width="29.26171875" style="5" customWidth="1"/>
    <col min="2" max="2" width="26.4296875" customWidth="1"/>
    <col min="3" max="3" width="24.9453125" customWidth="1"/>
    <col min="4" max="5" width="11.4609375" customWidth="1"/>
    <col min="6" max="6" width="10.515625" customWidth="1"/>
    <col min="7" max="7" width="13.484375" customWidth="1"/>
    <col min="8" max="8" width="2.55859375" customWidth="1" outlineLevel="1"/>
    <col min="9" max="10" width="12.5390625" customWidth="1" outlineLevel="1"/>
    <col min="11" max="11" width="13.484375" customWidth="1" outlineLevel="1"/>
    <col min="12" max="12" width="2.55859375" customWidth="1"/>
    <col min="13" max="13" width="10.515625" customWidth="1"/>
    <col min="14" max="14" width="10.515625" customWidth="1" outlineLevel="1"/>
    <col min="15" max="15" width="2.55859375" customWidth="1"/>
    <col min="16" max="16" width="9.9765625" customWidth="1"/>
    <col min="17" max="17" width="2.55859375" customWidth="1"/>
    <col min="18" max="18" width="10.515625" customWidth="1"/>
    <col min="19" max="19" width="8.76171875" customWidth="1" outlineLevel="1"/>
    <col min="20" max="20" width="2.55859375" customWidth="1"/>
    <col min="21" max="21" width="9.9765625" customWidth="1"/>
    <col min="22" max="22" width="2.55859375" customWidth="1"/>
    <col min="23" max="23" width="10.515625" customWidth="1"/>
    <col min="24" max="24" width="10.515625" customWidth="1" outlineLevel="1"/>
    <col min="25" max="25" width="2.55859375" customWidth="1"/>
    <col min="26" max="26" width="9.9765625" customWidth="1"/>
  </cols>
  <sheetData>
    <row r="1" spans="1:28" x14ac:dyDescent="0.15">
      <c r="A1" s="15" t="str">
        <f>PROPER(grantee_org)</f>
        <v/>
      </c>
      <c r="K1" s="9"/>
      <c r="P1" s="25"/>
      <c r="AB1">
        <f>ROUND(IF(AND($C10="Yes",$E10&gt;=250000),MIN($E10*$F10,12500),MIN(E10*MIN(F10,0.25),20000)),0)</f>
        <v>0</v>
      </c>
    </row>
    <row r="2" spans="1:28" x14ac:dyDescent="0.15">
      <c r="A2" s="15" t="str">
        <f>PROPER(proj_title)</f>
        <v/>
      </c>
      <c r="G2" s="9"/>
      <c r="I2" s="21"/>
    </row>
    <row r="3" spans="1:28" x14ac:dyDescent="0.15">
      <c r="A3" s="15" t="s">
        <v>296</v>
      </c>
    </row>
    <row r="4" spans="1:28" x14ac:dyDescent="0.15">
      <c r="A4" s="183" t="e">
        <f>TEXT(start_date,"m/d/yy")&amp;" to "&amp;(TEXT(EOMONTH(start_date,grant_term-1),"m/d/yy"))</f>
        <v>#NUM!</v>
      </c>
      <c r="B4" s="8"/>
      <c r="C4" s="8"/>
      <c r="D4" s="8"/>
    </row>
    <row r="5" spans="1:28" x14ac:dyDescent="0.15">
      <c r="A5" s="50">
        <f>grant_amount</f>
        <v>0</v>
      </c>
      <c r="I5" s="21"/>
    </row>
    <row r="8" spans="1:28" x14ac:dyDescent="0.15">
      <c r="E8" s="18" t="str">
        <f>"Year 1: "&amp;TEXT(start_date,"m-yy")&amp;" to "&amp;TEXT(EOMONTH(start_date,11),"m-yy")&amp;" Assumptions"</f>
        <v>Year 1: 1-00 to 12-00 Assumptions</v>
      </c>
      <c r="F8" s="17"/>
      <c r="G8" s="17"/>
      <c r="I8" s="18" t="str">
        <f>IF(grant_term&gt;12,"Year 2: "&amp;TEXT(EOMONTH(start_date,12),"m-yy")&amp;" to "&amp;TEXT(EOMONTH(start_date,23),"m-yy")&amp;" Assumptions","N/A 1 yr grant")</f>
        <v>N/A 1 yr grant</v>
      </c>
      <c r="J8" s="17"/>
      <c r="K8" s="17"/>
      <c r="M8" s="28"/>
      <c r="N8" s="28"/>
    </row>
    <row r="9" spans="1:28" ht="54" customHeight="1" x14ac:dyDescent="0.15">
      <c r="A9" s="15" t="s">
        <v>14</v>
      </c>
      <c r="B9" s="1" t="s">
        <v>15</v>
      </c>
      <c r="C9" s="26" t="s">
        <v>91</v>
      </c>
      <c r="D9" s="26" t="s">
        <v>16</v>
      </c>
      <c r="E9" s="19" t="s">
        <v>284</v>
      </c>
      <c r="F9" s="19" t="s">
        <v>18</v>
      </c>
      <c r="G9" s="19" t="str">
        <f>"Fringe Rate (Max "&amp;TEXT(Max_FR, "#%")&amp;")"</f>
        <v>Fringe Rate (Max 40%)</v>
      </c>
      <c r="H9" s="1"/>
      <c r="I9" s="19" t="s">
        <v>284</v>
      </c>
      <c r="J9" s="19" t="s">
        <v>18</v>
      </c>
      <c r="K9" s="19" t="str">
        <f>"Fringe Rate (Max "&amp;TEXT(Max_FR, "#%")&amp;")"</f>
        <v>Fringe Rate (Max 40%)</v>
      </c>
      <c r="L9" s="9"/>
      <c r="M9" s="19" t="s">
        <v>19</v>
      </c>
      <c r="N9" s="19" t="s">
        <v>20</v>
      </c>
      <c r="P9" s="19" t="s">
        <v>21</v>
      </c>
      <c r="Q9" s="19"/>
      <c r="R9" s="19" t="s">
        <v>22</v>
      </c>
      <c r="S9" s="19" t="s">
        <v>23</v>
      </c>
      <c r="T9" s="19"/>
      <c r="U9" s="19" t="s">
        <v>24</v>
      </c>
      <c r="V9" s="9"/>
      <c r="W9" s="19" t="s">
        <v>25</v>
      </c>
      <c r="X9" s="19" t="s">
        <v>26</v>
      </c>
      <c r="Z9" s="19" t="s">
        <v>27</v>
      </c>
    </row>
    <row r="10" spans="1:28" ht="15" x14ac:dyDescent="0.2">
      <c r="A10" s="5" t="s">
        <v>283</v>
      </c>
      <c r="B10" s="40"/>
      <c r="C10" s="41"/>
      <c r="D10" s="52" t="s">
        <v>205</v>
      </c>
      <c r="E10" s="45"/>
      <c r="F10" s="46"/>
      <c r="G10" s="201"/>
      <c r="I10" s="48" t="str">
        <f t="shared" ref="I10:K12" si="0">IF(grant_term="","",IF(grant_term=12,"N/A",IF(grant_term=24,"Please Input")))</f>
        <v/>
      </c>
      <c r="J10" s="49" t="str">
        <f t="shared" si="0"/>
        <v/>
      </c>
      <c r="K10" s="202" t="str">
        <f t="shared" si="0"/>
        <v/>
      </c>
      <c r="M10" s="197" cm="1">
        <f t="array" aca="1" ref="M10" ca="1">ROUND(IF($C10="TT",TT_year1_sal,
IF($C10="NT",NT_year1_sal,IF($C10="PD",PD_year1_sal,
IF($C10="",0)))),0)</f>
        <v>0</v>
      </c>
      <c r="N10" s="197" cm="1">
        <f t="array" aca="1" ref="N10" ca="1">IFERROR(ROUND(
IF($C10="TT",TT_year2_sal,
IF($C10="NT",NT_year2_sal, IF($C10="PD",PD_year2_sal,
IF($C10="",0)))),0),"N/A")</f>
        <v>0</v>
      </c>
      <c r="O10" s="9"/>
      <c r="P10" s="184">
        <f ca="1">SUBTOTAL(9,M10:O10)</f>
        <v>0</v>
      </c>
      <c r="Q10" s="9"/>
      <c r="R10" s="184">
        <f ca="1">IFERROR(ROUND(M10*G10,0),0)</f>
        <v>0</v>
      </c>
      <c r="S10" s="184">
        <f ca="1">IFERROR(ROUND(N10*K10,0),0)</f>
        <v>0</v>
      </c>
      <c r="T10" s="9"/>
      <c r="U10" s="184">
        <f ca="1">SUBTOTAL(9,R10:T10)</f>
        <v>0</v>
      </c>
      <c r="V10" s="9"/>
      <c r="W10" s="184">
        <f ca="1">M10+R10</f>
        <v>0</v>
      </c>
      <c r="X10" s="184">
        <f ca="1">IFERROR(IF(grant_term=12,"N/A",N10+S10),0)</f>
        <v>0</v>
      </c>
      <c r="Y10" s="9"/>
      <c r="Z10" s="184">
        <f ca="1">SUM(W10:Y10)</f>
        <v>0</v>
      </c>
    </row>
    <row r="11" spans="1:28" ht="15" x14ac:dyDescent="0.2">
      <c r="A11" s="5" t="s">
        <v>28</v>
      </c>
      <c r="B11" s="40"/>
      <c r="C11" s="41"/>
      <c r="D11" s="52" t="s">
        <v>205</v>
      </c>
      <c r="E11" s="47"/>
      <c r="F11" s="46"/>
      <c r="G11" s="201"/>
      <c r="I11" s="48" t="str">
        <f t="shared" si="0"/>
        <v/>
      </c>
      <c r="J11" s="49" t="str">
        <f t="shared" si="0"/>
        <v/>
      </c>
      <c r="K11" s="202" t="str">
        <f t="shared" si="0"/>
        <v/>
      </c>
      <c r="M11" s="185" cm="1">
        <f t="array" aca="1" ref="M11" ca="1">ROUND(IF($C11="TT",TT_year1_sal,
IF($C11="NT",NT_year1_sal,IF($C11="PD",PD_year1_sal,
IF($C11="",0)))),0)</f>
        <v>0</v>
      </c>
      <c r="N11" s="185" cm="1">
        <f t="array" aca="1" ref="N11" ca="1">IFERROR(ROUND(
IF($C11="TT",TT_year2_sal,
IF($C11="NT",NT_year2_sal, IF($C11="PD",PD_year2_sal,
IF($C11="",0)))),0),"N/A")</f>
        <v>0</v>
      </c>
      <c r="O11" s="9"/>
      <c r="P11" s="185">
        <f ca="1">SUBTOTAL(9,M11:O11)</f>
        <v>0</v>
      </c>
      <c r="Q11" s="9"/>
      <c r="R11" s="185">
        <f t="shared" ref="R11:R12" ca="1" si="1">IFERROR(ROUND(M11*G11,0),0)</f>
        <v>0</v>
      </c>
      <c r="S11" s="185">
        <f t="shared" ref="S11:S12" ca="1" si="2">IFERROR(ROUND(N11*K11,0),0)</f>
        <v>0</v>
      </c>
      <c r="T11" s="9"/>
      <c r="U11" s="185">
        <f t="shared" ref="U11:U12" ca="1" si="3">SUBTOTAL(9,R11:T11)</f>
        <v>0</v>
      </c>
      <c r="V11" s="9"/>
      <c r="W11" s="185">
        <f t="shared" ref="W11:W12" ca="1" si="4">M11+R11</f>
        <v>0</v>
      </c>
      <c r="X11" s="185">
        <f ca="1">IFERROR(IF(grant_term=12,"N/A",N11+S11),0)</f>
        <v>0</v>
      </c>
      <c r="Y11" s="9"/>
      <c r="Z11" s="185">
        <f ca="1">SUM(W11:Y11)</f>
        <v>0</v>
      </c>
    </row>
    <row r="12" spans="1:28" ht="15" x14ac:dyDescent="0.2">
      <c r="A12" s="5" t="s">
        <v>29</v>
      </c>
      <c r="B12" s="40"/>
      <c r="C12" s="41"/>
      <c r="D12" s="52" t="s">
        <v>205</v>
      </c>
      <c r="E12" s="47"/>
      <c r="F12" s="46"/>
      <c r="G12" s="201"/>
      <c r="I12" s="48" t="str">
        <f t="shared" si="0"/>
        <v/>
      </c>
      <c r="J12" s="49" t="str">
        <f t="shared" si="0"/>
        <v/>
      </c>
      <c r="K12" s="202" t="str">
        <f t="shared" si="0"/>
        <v/>
      </c>
      <c r="M12" s="185" cm="1">
        <f t="array" aca="1" ref="M12" ca="1">ROUND(IF($C12="TT",TT_year1_sal,
IF($C12="NT",NT_year1_sal,IF($C12="PD",PD_year1_sal,
IF($C12="",0)))),0)</f>
        <v>0</v>
      </c>
      <c r="N12" s="185" cm="1">
        <f t="array" aca="1" ref="N12" ca="1">IFERROR(ROUND(
IF($C12="TT",TT_year2_sal,
IF($C12="NT",NT_year2_sal, IF($C12="PD",PD_year2_sal,
IF($C12="",0)))),0),"N/A")</f>
        <v>0</v>
      </c>
      <c r="O12" s="9"/>
      <c r="P12" s="185">
        <f ca="1">SUBTOTAL(9,M12:O12)</f>
        <v>0</v>
      </c>
      <c r="Q12" s="9"/>
      <c r="R12" s="185">
        <f t="shared" ca="1" si="1"/>
        <v>0</v>
      </c>
      <c r="S12" s="185">
        <f t="shared" ca="1" si="2"/>
        <v>0</v>
      </c>
      <c r="T12" s="9"/>
      <c r="U12" s="185">
        <f t="shared" ca="1" si="3"/>
        <v>0</v>
      </c>
      <c r="V12" s="9"/>
      <c r="W12" s="185">
        <f t="shared" ca="1" si="4"/>
        <v>0</v>
      </c>
      <c r="X12" s="185">
        <f ca="1">IFERROR(IF(grant_term=12,"N/A",N12+S12),0)</f>
        <v>0</v>
      </c>
      <c r="Y12" s="9"/>
      <c r="Z12" s="185">
        <f ca="1">SUM(W12:Y12)</f>
        <v>0</v>
      </c>
    </row>
    <row r="13" spans="1:28" ht="6" customHeight="1" x14ac:dyDescent="0.15">
      <c r="C13" s="20"/>
      <c r="M13" s="9"/>
      <c r="N13" s="9"/>
      <c r="O13" s="9"/>
      <c r="P13" s="9"/>
      <c r="Q13" s="9"/>
      <c r="R13" s="9"/>
      <c r="S13" s="9"/>
      <c r="T13" s="9"/>
      <c r="U13" s="9"/>
      <c r="V13" s="9"/>
      <c r="W13" s="9"/>
      <c r="X13" s="9"/>
      <c r="Y13" s="9"/>
      <c r="Z13" s="9"/>
    </row>
    <row r="14" spans="1:28" s="1" customFormat="1" ht="15" x14ac:dyDescent="0.2">
      <c r="A14" s="186" t="s">
        <v>30</v>
      </c>
      <c r="B14" s="187"/>
      <c r="C14" s="188"/>
      <c r="D14" s="187"/>
      <c r="E14" s="187"/>
      <c r="F14" s="187"/>
      <c r="G14" s="187"/>
      <c r="H14" s="187"/>
      <c r="I14" s="187"/>
      <c r="J14" s="187"/>
      <c r="K14" s="189"/>
      <c r="M14" s="198">
        <f ca="1">SUBTOTAL(9,M10:M13)</f>
        <v>0</v>
      </c>
      <c r="N14" s="185">
        <f ca="1">SUBTOTAL(9,N10:N13)</f>
        <v>0</v>
      </c>
      <c r="O14" s="12"/>
      <c r="P14" s="185">
        <f ca="1">SUM(P10:P13)</f>
        <v>0</v>
      </c>
      <c r="Q14" s="12"/>
      <c r="R14" s="185">
        <f ca="1">SUBTOTAL(9,R10:R13)</f>
        <v>0</v>
      </c>
      <c r="S14" s="185">
        <f ca="1">SUBTOTAL(9,S10:S13)</f>
        <v>0</v>
      </c>
      <c r="T14" s="12"/>
      <c r="U14" s="185">
        <f ca="1">SUM(U10:U13)</f>
        <v>0</v>
      </c>
      <c r="V14" s="12"/>
      <c r="W14" s="185">
        <f ca="1">SUBTOTAL(9,W10:W13)</f>
        <v>0</v>
      </c>
      <c r="X14" s="185">
        <f ca="1">SUBTOTAL(9,X10:X13)</f>
        <v>0</v>
      </c>
      <c r="Y14" s="12"/>
      <c r="Z14" s="185">
        <f ca="1">SUBTOTAL(9,Z10:Z13)</f>
        <v>0</v>
      </c>
    </row>
    <row r="15" spans="1:28" x14ac:dyDescent="0.15">
      <c r="C15" s="20"/>
      <c r="M15" s="9"/>
      <c r="N15" s="9"/>
      <c r="O15" s="9"/>
      <c r="P15" s="9"/>
      <c r="Q15" s="9"/>
      <c r="R15" s="9"/>
      <c r="S15" s="9"/>
      <c r="T15" s="9"/>
      <c r="U15" s="9"/>
      <c r="V15" s="9"/>
      <c r="W15" s="9"/>
      <c r="X15" s="9"/>
      <c r="Y15" s="9"/>
      <c r="Z15" s="9"/>
    </row>
    <row r="16" spans="1:28" ht="24" x14ac:dyDescent="0.15">
      <c r="A16" s="31" t="s">
        <v>288</v>
      </c>
      <c r="B16" s="1" t="s">
        <v>31</v>
      </c>
      <c r="C16" s="26" t="s">
        <v>32</v>
      </c>
      <c r="D16" s="26"/>
      <c r="E16" s="19" t="s">
        <v>17</v>
      </c>
      <c r="F16" s="19" t="s">
        <v>18</v>
      </c>
      <c r="G16" s="19" t="str">
        <f>"Fringe Rate (Max "&amp;TEXT(Max_FR, "#%")&amp;")"</f>
        <v>Fringe Rate (Max 40%)</v>
      </c>
      <c r="H16" s="1"/>
      <c r="I16" s="19" t="s">
        <v>17</v>
      </c>
      <c r="J16" s="19" t="s">
        <v>18</v>
      </c>
      <c r="K16" s="19" t="str">
        <f>"Fringe Rate (Max "&amp;TEXT(Max_FR, "#%")&amp;")"</f>
        <v>Fringe Rate (Max 40%)</v>
      </c>
      <c r="M16" s="9"/>
      <c r="N16" s="9"/>
      <c r="O16" s="9"/>
      <c r="P16" s="9"/>
      <c r="Q16" s="9"/>
      <c r="R16" s="9"/>
      <c r="S16" s="9"/>
      <c r="T16" s="9"/>
      <c r="U16" s="9"/>
      <c r="V16" s="9"/>
      <c r="W16" s="9"/>
      <c r="X16" s="9"/>
      <c r="Y16" s="9"/>
      <c r="Z16" s="9"/>
    </row>
    <row r="17" spans="1:26" ht="15" x14ac:dyDescent="0.2">
      <c r="A17" s="5" t="s">
        <v>33</v>
      </c>
      <c r="B17" s="40"/>
      <c r="C17" s="41"/>
      <c r="D17" s="52" t="s">
        <v>205</v>
      </c>
      <c r="E17" s="45"/>
      <c r="F17" s="46"/>
      <c r="G17" s="201"/>
      <c r="I17" s="48" t="str">
        <f t="shared" ref="I17:K22" si="5">IF(grant_term="","",IF(grant_term=12,"N/A",IF(grant_term=24,"Please Input")))</f>
        <v/>
      </c>
      <c r="J17" s="49" t="str">
        <f t="shared" si="5"/>
        <v/>
      </c>
      <c r="K17" s="60" t="str">
        <f t="shared" si="5"/>
        <v/>
      </c>
      <c r="M17" s="184" cm="1">
        <f t="array" aca="1" ref="M17" ca="1">IFERROR(ROUND(IF($C17="",0,IF($C17="PD",PD_year1_sal,$E17*$F17)),0),0)</f>
        <v>0</v>
      </c>
      <c r="N17" s="184" cm="1">
        <f t="array" aca="1" ref="N17" ca="1">IFERROR(ROUND(IF($C17="",0,IF($C17="PD",PD_year2_sal,IF(grant_term=24,$I17*$J17,0))),0),0)</f>
        <v>0</v>
      </c>
      <c r="O17" s="9"/>
      <c r="P17" s="184">
        <f ca="1">SUBTOTAL(9,M17:O17)</f>
        <v>0</v>
      </c>
      <c r="Q17" s="9"/>
      <c r="R17" s="184">
        <f ca="1">IFERROR(ROUND(M17*G17,0),0)</f>
        <v>0</v>
      </c>
      <c r="S17" s="184">
        <f ca="1">IFERROR(ROUND(N17*K17,0),0)</f>
        <v>0</v>
      </c>
      <c r="T17" s="9"/>
      <c r="U17" s="184">
        <f t="shared" ref="U17:U22" ca="1" si="6">SUBTOTAL(9,R17:T17)</f>
        <v>0</v>
      </c>
      <c r="V17" s="9"/>
      <c r="W17" s="184">
        <f ca="1">M17+R17</f>
        <v>0</v>
      </c>
      <c r="X17" s="184">
        <f ca="1">IFERROR(IF(grant_term=12,"N/A",N17+S17),0)</f>
        <v>0</v>
      </c>
      <c r="Y17" s="9"/>
      <c r="Z17" s="184">
        <f ca="1">SUM(W17:Y17)</f>
        <v>0</v>
      </c>
    </row>
    <row r="18" spans="1:26" ht="15" x14ac:dyDescent="0.2">
      <c r="A18" s="5" t="s">
        <v>34</v>
      </c>
      <c r="B18" s="40"/>
      <c r="C18" s="41"/>
      <c r="D18" s="52" t="s">
        <v>205</v>
      </c>
      <c r="E18" s="47"/>
      <c r="F18" s="46"/>
      <c r="G18" s="201"/>
      <c r="I18" s="48" t="str">
        <f t="shared" si="5"/>
        <v/>
      </c>
      <c r="J18" s="49" t="str">
        <f t="shared" si="5"/>
        <v/>
      </c>
      <c r="K18" s="60" t="str">
        <f t="shared" si="5"/>
        <v/>
      </c>
      <c r="M18" s="185" cm="1">
        <f t="array" aca="1" ref="M18" ca="1">IFERROR(ROUND(IF($C18="",0,IF($C18="PD",PD_year1_sal,$E18*$F18)),0),0)</f>
        <v>0</v>
      </c>
      <c r="N18" s="185" cm="1">
        <f t="array" aca="1" ref="N18" ca="1">IFERROR(ROUND(IF($C18="",0,IF($C18="PD",PD_year2_sal,IF(grant_term=24,$I18*$J18,0))),0),0)</f>
        <v>0</v>
      </c>
      <c r="O18" s="9"/>
      <c r="P18" s="185">
        <f ca="1">SUBTOTAL(9,M18:O18)</f>
        <v>0</v>
      </c>
      <c r="Q18" s="9"/>
      <c r="R18" s="185">
        <f t="shared" ref="R18:R22" ca="1" si="7">IFERROR(ROUND(M18*G18,0),0)</f>
        <v>0</v>
      </c>
      <c r="S18" s="185">
        <f t="shared" ref="S18:S19" ca="1" si="8">IFERROR(ROUND(N18*K18,0),0)</f>
        <v>0</v>
      </c>
      <c r="T18" s="9"/>
      <c r="U18" s="185">
        <f t="shared" ca="1" si="6"/>
        <v>0</v>
      </c>
      <c r="V18" s="9"/>
      <c r="W18" s="185">
        <f t="shared" ref="W18:W22" ca="1" si="9">M18+R18</f>
        <v>0</v>
      </c>
      <c r="X18" s="185">
        <f t="shared" ref="X18:X22" ca="1" si="10">IFERROR(IF(grant_term=12,"N/A",N18+S18),0)</f>
        <v>0</v>
      </c>
      <c r="Y18" s="9"/>
      <c r="Z18" s="185">
        <f t="shared" ref="Z18:Z22" ca="1" si="11">SUM(W18:Y18)</f>
        <v>0</v>
      </c>
    </row>
    <row r="19" spans="1:26" ht="15" x14ac:dyDescent="0.2">
      <c r="A19" s="5" t="s">
        <v>35</v>
      </c>
      <c r="B19" s="40"/>
      <c r="C19" s="41"/>
      <c r="D19" s="52" t="s">
        <v>205</v>
      </c>
      <c r="E19" s="47"/>
      <c r="F19" s="46"/>
      <c r="G19" s="201"/>
      <c r="I19" s="48" t="str">
        <f t="shared" si="5"/>
        <v/>
      </c>
      <c r="J19" s="49" t="str">
        <f t="shared" si="5"/>
        <v/>
      </c>
      <c r="K19" s="60" t="str">
        <f t="shared" si="5"/>
        <v/>
      </c>
      <c r="M19" s="185" cm="1">
        <f t="array" aca="1" ref="M19" ca="1">IFERROR(ROUND(IF($C19="",0,IF($C19="PD",PD_year1_sal,$E19*$F19)),0),0)</f>
        <v>0</v>
      </c>
      <c r="N19" s="185" cm="1">
        <f t="array" aca="1" ref="N19" ca="1">IFERROR(ROUND(IF($C19="",0,IF($C19="PD",PD_year2_sal,IF(grant_term=24,$I19*$J19,0))),0),0)</f>
        <v>0</v>
      </c>
      <c r="O19" s="9"/>
      <c r="P19" s="185">
        <f ca="1">SUBTOTAL(9,M19:O19)</f>
        <v>0</v>
      </c>
      <c r="Q19" s="9"/>
      <c r="R19" s="185">
        <f t="shared" ca="1" si="7"/>
        <v>0</v>
      </c>
      <c r="S19" s="185">
        <f t="shared" ca="1" si="8"/>
        <v>0</v>
      </c>
      <c r="T19" s="9"/>
      <c r="U19" s="185">
        <f t="shared" ca="1" si="6"/>
        <v>0</v>
      </c>
      <c r="V19" s="9"/>
      <c r="W19" s="185">
        <f t="shared" ca="1" si="9"/>
        <v>0</v>
      </c>
      <c r="X19" s="185">
        <f t="shared" ca="1" si="10"/>
        <v>0</v>
      </c>
      <c r="Y19" s="9"/>
      <c r="Z19" s="185">
        <f t="shared" ca="1" si="11"/>
        <v>0</v>
      </c>
    </row>
    <row r="20" spans="1:26" ht="15" x14ac:dyDescent="0.2">
      <c r="A20" s="5" t="s">
        <v>36</v>
      </c>
      <c r="B20" s="40"/>
      <c r="C20" s="41"/>
      <c r="D20" s="52" t="s">
        <v>205</v>
      </c>
      <c r="E20" s="47"/>
      <c r="F20" s="46"/>
      <c r="G20" s="201"/>
      <c r="I20" s="48" t="str">
        <f t="shared" si="5"/>
        <v/>
      </c>
      <c r="J20" s="49" t="str">
        <f t="shared" si="5"/>
        <v/>
      </c>
      <c r="K20" s="60" t="str">
        <f t="shared" si="5"/>
        <v/>
      </c>
      <c r="M20" s="185" cm="1">
        <f t="array" aca="1" ref="M20" ca="1">IFERROR(ROUND(IF($C20="",0,IF($C20="PD",PD_year1_sal,$E20*$F20)),0),0)</f>
        <v>0</v>
      </c>
      <c r="N20" s="185" cm="1">
        <f t="array" aca="1" ref="N20" ca="1">IFERROR(ROUND(IF($C20="",0,IF($C20="PD",PD_year2_sal,IF(grant_term=24,$I20*$J20,0))),0),0)</f>
        <v>0</v>
      </c>
      <c r="O20" s="9"/>
      <c r="P20" s="185">
        <f t="shared" ref="P20:P22" ca="1" si="12">SUBTOTAL(9,M20:O20)</f>
        <v>0</v>
      </c>
      <c r="Q20" s="9"/>
      <c r="R20" s="185">
        <f t="shared" ca="1" si="7"/>
        <v>0</v>
      </c>
      <c r="S20" s="185">
        <f t="shared" ref="S20:S22" ca="1" si="13">IFERROR(ROUND(N20*K20,0),0)</f>
        <v>0</v>
      </c>
      <c r="T20" s="9"/>
      <c r="U20" s="185">
        <f t="shared" ca="1" si="6"/>
        <v>0</v>
      </c>
      <c r="V20" s="9"/>
      <c r="W20" s="185">
        <f t="shared" ca="1" si="9"/>
        <v>0</v>
      </c>
      <c r="X20" s="185">
        <f t="shared" ca="1" si="10"/>
        <v>0</v>
      </c>
      <c r="Y20" s="9"/>
      <c r="Z20" s="185">
        <f t="shared" ca="1" si="11"/>
        <v>0</v>
      </c>
    </row>
    <row r="21" spans="1:26" ht="15" outlineLevel="1" x14ac:dyDescent="0.2">
      <c r="A21" s="5" t="s">
        <v>37</v>
      </c>
      <c r="B21" s="40"/>
      <c r="C21" s="41"/>
      <c r="D21" s="52" t="str">
        <f t="shared" ref="D21:D22" si="14">IF(OR(B21="Research Data Center Fees",B21="Survey Company Fees",B21="Transcription Costs"),"No","Yes")</f>
        <v>Yes</v>
      </c>
      <c r="E21" s="47"/>
      <c r="F21" s="46"/>
      <c r="G21" s="201"/>
      <c r="I21" s="48" t="str">
        <f t="shared" si="5"/>
        <v/>
      </c>
      <c r="J21" s="49" t="str">
        <f t="shared" si="5"/>
        <v/>
      </c>
      <c r="K21" s="60" t="str">
        <f t="shared" si="5"/>
        <v/>
      </c>
      <c r="M21" s="185" cm="1">
        <f t="array" aca="1" ref="M21" ca="1">IFERROR(ROUND(IF($C21="",0,IF($C21="PD",PD_year1_sal,$E21*$F21)),0),0)</f>
        <v>0</v>
      </c>
      <c r="N21" s="185" cm="1">
        <f t="array" aca="1" ref="N21" ca="1">IFERROR(ROUND(IF($C21="",0,IF($C21="PD",PD_year2_sal,IF(grant_term=24,$I21*$J21,0))),0),0)</f>
        <v>0</v>
      </c>
      <c r="O21" s="9"/>
      <c r="P21" s="185">
        <f t="shared" ca="1" si="12"/>
        <v>0</v>
      </c>
      <c r="Q21" s="9"/>
      <c r="R21" s="185">
        <f t="shared" ca="1" si="7"/>
        <v>0</v>
      </c>
      <c r="S21" s="185">
        <f t="shared" ca="1" si="13"/>
        <v>0</v>
      </c>
      <c r="T21" s="9"/>
      <c r="U21" s="185">
        <f t="shared" ca="1" si="6"/>
        <v>0</v>
      </c>
      <c r="V21" s="9"/>
      <c r="W21" s="185">
        <f t="shared" ca="1" si="9"/>
        <v>0</v>
      </c>
      <c r="X21" s="185">
        <f t="shared" ca="1" si="10"/>
        <v>0</v>
      </c>
      <c r="Y21" s="9"/>
      <c r="Z21" s="185">
        <f t="shared" ca="1" si="11"/>
        <v>0</v>
      </c>
    </row>
    <row r="22" spans="1:26" ht="15" outlineLevel="1" x14ac:dyDescent="0.2">
      <c r="A22" s="5" t="s">
        <v>38</v>
      </c>
      <c r="B22" s="40"/>
      <c r="C22" s="41"/>
      <c r="D22" s="52" t="str">
        <f t="shared" si="14"/>
        <v>Yes</v>
      </c>
      <c r="E22" s="47"/>
      <c r="F22" s="46"/>
      <c r="G22" s="201"/>
      <c r="I22" s="48" t="str">
        <f t="shared" si="5"/>
        <v/>
      </c>
      <c r="J22" s="49" t="str">
        <f t="shared" si="5"/>
        <v/>
      </c>
      <c r="K22" s="60" t="str">
        <f t="shared" si="5"/>
        <v/>
      </c>
      <c r="M22" s="185" cm="1">
        <f t="array" aca="1" ref="M22" ca="1">IFERROR(ROUND(IF($C22="",0,IF($C22="PD",PD_year1_sal,$E22*$F22)),0),0)</f>
        <v>0</v>
      </c>
      <c r="N22" s="185" cm="1">
        <f t="array" aca="1" ref="N22" ca="1">IFERROR(ROUND(IF($C22="",0,IF($C22="PD",PD_year2_sal,IF(grant_term=24,$I22*$J22,0))),0),0)</f>
        <v>0</v>
      </c>
      <c r="O22" s="9"/>
      <c r="P22" s="185">
        <f t="shared" ca="1" si="12"/>
        <v>0</v>
      </c>
      <c r="Q22" s="9"/>
      <c r="R22" s="185">
        <f t="shared" ca="1" si="7"/>
        <v>0</v>
      </c>
      <c r="S22" s="185">
        <f t="shared" ca="1" si="13"/>
        <v>0</v>
      </c>
      <c r="T22" s="9"/>
      <c r="U22" s="185">
        <f t="shared" ca="1" si="6"/>
        <v>0</v>
      </c>
      <c r="V22" s="9"/>
      <c r="W22" s="185">
        <f t="shared" ca="1" si="9"/>
        <v>0</v>
      </c>
      <c r="X22" s="185">
        <f t="shared" ca="1" si="10"/>
        <v>0</v>
      </c>
      <c r="Y22" s="9"/>
      <c r="Z22" s="185">
        <f t="shared" ca="1" si="11"/>
        <v>0</v>
      </c>
    </row>
    <row r="23" spans="1:26" ht="6" customHeight="1" x14ac:dyDescent="0.15">
      <c r="C23" s="20"/>
      <c r="M23" s="9"/>
      <c r="N23" s="9"/>
      <c r="O23" s="9"/>
      <c r="P23" s="9"/>
      <c r="Q23" s="9"/>
      <c r="R23" s="9"/>
      <c r="S23" s="9"/>
      <c r="T23" s="9"/>
      <c r="U23" s="9"/>
      <c r="V23" s="9"/>
      <c r="W23" s="9"/>
      <c r="X23" s="9"/>
      <c r="Y23" s="9"/>
      <c r="Z23" s="9"/>
    </row>
    <row r="24" spans="1:26" s="1" customFormat="1" ht="15" x14ac:dyDescent="0.2">
      <c r="A24" s="186" t="s">
        <v>289</v>
      </c>
      <c r="B24" s="187"/>
      <c r="C24" s="188"/>
      <c r="D24" s="187"/>
      <c r="E24" s="187"/>
      <c r="F24" s="187"/>
      <c r="G24" s="187"/>
      <c r="H24" s="187"/>
      <c r="I24" s="187"/>
      <c r="J24" s="187"/>
      <c r="K24" s="189"/>
      <c r="M24" s="185">
        <f ca="1">SUBTOTAL(9,M17:M23)</f>
        <v>0</v>
      </c>
      <c r="N24" s="185">
        <f ca="1">SUBTOTAL(9,N17:N23)</f>
        <v>0</v>
      </c>
      <c r="O24" s="12"/>
      <c r="P24" s="185">
        <f ca="1">SUM(P17:P23)</f>
        <v>0</v>
      </c>
      <c r="Q24" s="12"/>
      <c r="R24" s="185">
        <f t="shared" ref="R24:S24" ca="1" si="15">SUBTOTAL(9,R17:R23)</f>
        <v>0</v>
      </c>
      <c r="S24" s="185">
        <f t="shared" ca="1" si="15"/>
        <v>0</v>
      </c>
      <c r="T24" s="12"/>
      <c r="U24" s="185">
        <f ca="1">SUM(U17:U23)</f>
        <v>0</v>
      </c>
      <c r="V24" s="12"/>
      <c r="W24" s="185">
        <f ca="1">SUBTOTAL(9,W17:W23)</f>
        <v>0</v>
      </c>
      <c r="X24" s="185">
        <f ca="1">SUBTOTAL(9,X17:X23)</f>
        <v>0</v>
      </c>
      <c r="Y24" s="12"/>
      <c r="Z24" s="185">
        <f ca="1">SUBTOTAL(9,Z17:Z23)</f>
        <v>0</v>
      </c>
    </row>
    <row r="25" spans="1:26" x14ac:dyDescent="0.15">
      <c r="C25" s="20"/>
      <c r="D25" s="21"/>
      <c r="E25" s="28"/>
      <c r="F25" s="29"/>
      <c r="M25" s="9"/>
      <c r="N25" s="9"/>
      <c r="O25" s="9"/>
      <c r="P25" s="9"/>
      <c r="Q25" s="9"/>
      <c r="R25" s="9"/>
      <c r="S25" s="9"/>
      <c r="T25" s="9"/>
      <c r="U25" s="9"/>
      <c r="V25" s="9"/>
      <c r="W25" s="9"/>
      <c r="X25" s="9"/>
      <c r="Y25" s="9"/>
      <c r="Z25" s="9"/>
    </row>
    <row r="26" spans="1:26" ht="54" customHeight="1" x14ac:dyDescent="0.15">
      <c r="A26" s="31" t="s">
        <v>39</v>
      </c>
      <c r="B26" s="31" t="s">
        <v>40</v>
      </c>
      <c r="C26" s="26" t="s">
        <v>41</v>
      </c>
      <c r="D26" s="26"/>
      <c r="E26" s="19" t="s">
        <v>42</v>
      </c>
      <c r="F26" s="19" t="s">
        <v>43</v>
      </c>
      <c r="G26" s="19" t="str">
        <f>"Fringe Rate (Max "&amp;TEXT(Max_FR, "#%")&amp;") cannot include tuition"</f>
        <v>Fringe Rate (Max 40%) cannot include tuition</v>
      </c>
      <c r="H26" s="1"/>
      <c r="I26" s="19" t="s">
        <v>42</v>
      </c>
      <c r="J26" s="19" t="s">
        <v>43</v>
      </c>
      <c r="K26" s="19" t="str">
        <f>"Fringe Rate (Max "&amp;TEXT(Max_FR, "#%")&amp;") cannot include tuition"</f>
        <v>Fringe Rate (Max 40%) cannot include tuition</v>
      </c>
      <c r="M26" s="9"/>
      <c r="N26" s="9"/>
      <c r="O26" s="9"/>
      <c r="P26" s="9"/>
      <c r="Q26" s="9"/>
      <c r="R26" s="9"/>
      <c r="S26" s="9"/>
      <c r="T26" s="9"/>
      <c r="U26" s="9"/>
      <c r="V26" s="9"/>
      <c r="W26" s="9"/>
      <c r="X26" s="9"/>
      <c r="Y26" s="9"/>
      <c r="Z26" s="9"/>
    </row>
    <row r="27" spans="1:26" ht="15" x14ac:dyDescent="0.2">
      <c r="A27" s="5" t="s">
        <v>44</v>
      </c>
      <c r="B27" s="42" t="s">
        <v>45</v>
      </c>
      <c r="C27" s="41"/>
      <c r="D27" s="52" t="s">
        <v>205</v>
      </c>
      <c r="E27" s="45"/>
      <c r="F27" s="39"/>
      <c r="G27" s="201"/>
      <c r="I27" s="48" t="str">
        <f t="shared" ref="I27:K34" si="16">IF(grant_term="","",IF(grant_term=12,"N/A",IF(grant_term=24,"Please Input")))</f>
        <v/>
      </c>
      <c r="J27" s="200" t="str">
        <f t="shared" si="16"/>
        <v/>
      </c>
      <c r="K27" s="60" t="str">
        <f t="shared" si="16"/>
        <v/>
      </c>
      <c r="M27" s="184">
        <f>ROUND($E27*$F27,0)</f>
        <v>0</v>
      </c>
      <c r="N27" s="184">
        <f>IFERROR(ROUND(IF(grant_term=12,"N/A",$I27*$J27),0),0)</f>
        <v>0</v>
      </c>
      <c r="O27" s="9"/>
      <c r="P27" s="184">
        <f>SUBTOTAL(9,M27:O27)</f>
        <v>0</v>
      </c>
      <c r="Q27" s="9"/>
      <c r="R27" s="184">
        <f>IFERROR(ROUND(M27*G27,0),0)</f>
        <v>0</v>
      </c>
      <c r="S27" s="184">
        <f>IFERROR(ROUND(N27*K27,0),0)</f>
        <v>0</v>
      </c>
      <c r="T27" s="9"/>
      <c r="U27" s="184">
        <f>SUBTOTAL(9,R27:T27)</f>
        <v>0</v>
      </c>
      <c r="V27" s="9"/>
      <c r="W27" s="184">
        <f>M27+R27</f>
        <v>0</v>
      </c>
      <c r="X27" s="184">
        <f>IFERROR(IF(grant_term=12,"N/A",N27+S27),0)</f>
        <v>0</v>
      </c>
      <c r="Y27" s="9"/>
      <c r="Z27" s="184">
        <f t="shared" ref="Z27:Z32" si="17">SUM(W27:Y27)</f>
        <v>0</v>
      </c>
    </row>
    <row r="28" spans="1:26" ht="15" x14ac:dyDescent="0.2">
      <c r="A28" s="5" t="s">
        <v>46</v>
      </c>
      <c r="B28" s="42" t="s">
        <v>45</v>
      </c>
      <c r="C28" s="41"/>
      <c r="D28" s="52" t="s">
        <v>205</v>
      </c>
      <c r="E28" s="45"/>
      <c r="F28" s="39"/>
      <c r="G28" s="201"/>
      <c r="I28" s="48" t="str">
        <f t="shared" si="16"/>
        <v/>
      </c>
      <c r="J28" s="200" t="str">
        <f t="shared" si="16"/>
        <v/>
      </c>
      <c r="K28" s="60" t="str">
        <f t="shared" si="16"/>
        <v/>
      </c>
      <c r="M28" s="185">
        <f t="shared" ref="M28:M34" si="18">ROUND($E28*$F28,0)</f>
        <v>0</v>
      </c>
      <c r="N28" s="185">
        <f t="shared" ref="N28:N34" si="19">IFERROR(ROUND(IF(grant_term=12,"N/A",$I28*$J28),0),0)</f>
        <v>0</v>
      </c>
      <c r="O28" s="9"/>
      <c r="P28" s="185">
        <f>SUBTOTAL(9,M28:O28)</f>
        <v>0</v>
      </c>
      <c r="Q28" s="9"/>
      <c r="R28" s="185">
        <f t="shared" ref="R28:R32" si="20">IFERROR(ROUND(M28*G28,0),0)</f>
        <v>0</v>
      </c>
      <c r="S28" s="185">
        <f t="shared" ref="S28:S32" si="21">IFERROR(ROUND(N28*K28,0),0)</f>
        <v>0</v>
      </c>
      <c r="T28" s="9"/>
      <c r="U28" s="185">
        <f t="shared" ref="U28:U32" si="22">SUBTOTAL(9,R28:T28)</f>
        <v>0</v>
      </c>
      <c r="V28" s="9"/>
      <c r="W28" s="185">
        <f>M28+R28</f>
        <v>0</v>
      </c>
      <c r="X28" s="185">
        <f t="shared" ref="X28:X34" si="23">IFERROR(IF(grant_term=12,"N/A",N28+S28),0)</f>
        <v>0</v>
      </c>
      <c r="Y28" s="9"/>
      <c r="Z28" s="185">
        <f t="shared" si="17"/>
        <v>0</v>
      </c>
    </row>
    <row r="29" spans="1:26" ht="15" x14ac:dyDescent="0.2">
      <c r="A29" s="5" t="s">
        <v>47</v>
      </c>
      <c r="B29" s="42" t="s">
        <v>45</v>
      </c>
      <c r="C29" s="41"/>
      <c r="D29" s="52" t="s">
        <v>205</v>
      </c>
      <c r="E29" s="45"/>
      <c r="F29" s="39"/>
      <c r="G29" s="201"/>
      <c r="I29" s="48" t="str">
        <f t="shared" si="16"/>
        <v/>
      </c>
      <c r="J29" s="200" t="str">
        <f t="shared" si="16"/>
        <v/>
      </c>
      <c r="K29" s="60" t="str">
        <f t="shared" si="16"/>
        <v/>
      </c>
      <c r="M29" s="185">
        <f t="shared" si="18"/>
        <v>0</v>
      </c>
      <c r="N29" s="185">
        <f t="shared" si="19"/>
        <v>0</v>
      </c>
      <c r="O29" s="9"/>
      <c r="P29" s="185">
        <f>SUBTOTAL(9,M29:O29)</f>
        <v>0</v>
      </c>
      <c r="Q29" s="9"/>
      <c r="R29" s="185">
        <f t="shared" si="20"/>
        <v>0</v>
      </c>
      <c r="S29" s="185">
        <f t="shared" si="21"/>
        <v>0</v>
      </c>
      <c r="T29" s="9"/>
      <c r="U29" s="185">
        <f t="shared" si="22"/>
        <v>0</v>
      </c>
      <c r="V29" s="9"/>
      <c r="W29" s="185">
        <f t="shared" ref="W29:W34" si="24">M29+R29</f>
        <v>0</v>
      </c>
      <c r="X29" s="185">
        <f t="shared" si="23"/>
        <v>0</v>
      </c>
      <c r="Y29" s="9"/>
      <c r="Z29" s="185">
        <f t="shared" si="17"/>
        <v>0</v>
      </c>
    </row>
    <row r="30" spans="1:26" ht="15" x14ac:dyDescent="0.2">
      <c r="A30" s="5" t="s">
        <v>48</v>
      </c>
      <c r="B30" s="42" t="s">
        <v>45</v>
      </c>
      <c r="C30" s="41"/>
      <c r="D30" s="52" t="s">
        <v>205</v>
      </c>
      <c r="E30" s="45"/>
      <c r="F30" s="39"/>
      <c r="G30" s="201"/>
      <c r="I30" s="48" t="str">
        <f t="shared" si="16"/>
        <v/>
      </c>
      <c r="J30" s="200" t="str">
        <f t="shared" si="16"/>
        <v/>
      </c>
      <c r="K30" s="60" t="str">
        <f t="shared" si="16"/>
        <v/>
      </c>
      <c r="M30" s="185">
        <f t="shared" si="18"/>
        <v>0</v>
      </c>
      <c r="N30" s="185">
        <f t="shared" si="19"/>
        <v>0</v>
      </c>
      <c r="O30" s="9"/>
      <c r="P30" s="185">
        <f t="shared" ref="P30:P32" si="25">SUBTOTAL(9,M30:O30)</f>
        <v>0</v>
      </c>
      <c r="Q30" s="9"/>
      <c r="R30" s="185">
        <f t="shared" si="20"/>
        <v>0</v>
      </c>
      <c r="S30" s="185">
        <f t="shared" si="21"/>
        <v>0</v>
      </c>
      <c r="T30" s="9"/>
      <c r="U30" s="185">
        <f t="shared" si="22"/>
        <v>0</v>
      </c>
      <c r="V30" s="9"/>
      <c r="W30" s="185">
        <f t="shared" si="24"/>
        <v>0</v>
      </c>
      <c r="X30" s="185">
        <f t="shared" si="23"/>
        <v>0</v>
      </c>
      <c r="Y30" s="9"/>
      <c r="Z30" s="185">
        <f t="shared" si="17"/>
        <v>0</v>
      </c>
    </row>
    <row r="31" spans="1:26" ht="15" outlineLevel="1" x14ac:dyDescent="0.2">
      <c r="A31" s="5" t="s">
        <v>49</v>
      </c>
      <c r="B31" s="42" t="s">
        <v>45</v>
      </c>
      <c r="C31" s="41"/>
      <c r="D31" s="52" t="str">
        <f t="shared" ref="D31:D34" si="26">IF(OR(B31="Research Data Center Fees",B31="Survey Company Fees",B31="Transcription Costs"),"No","Yes")</f>
        <v>Yes</v>
      </c>
      <c r="E31" s="45"/>
      <c r="F31" s="39"/>
      <c r="G31" s="201"/>
      <c r="I31" s="48" t="str">
        <f t="shared" si="16"/>
        <v/>
      </c>
      <c r="J31" s="200" t="str">
        <f t="shared" si="16"/>
        <v/>
      </c>
      <c r="K31" s="60" t="str">
        <f t="shared" si="16"/>
        <v/>
      </c>
      <c r="M31" s="185">
        <f t="shared" si="18"/>
        <v>0</v>
      </c>
      <c r="N31" s="185">
        <f t="shared" si="19"/>
        <v>0</v>
      </c>
      <c r="O31" s="9"/>
      <c r="P31" s="185">
        <f t="shared" si="25"/>
        <v>0</v>
      </c>
      <c r="Q31" s="9"/>
      <c r="R31" s="185">
        <f t="shared" si="20"/>
        <v>0</v>
      </c>
      <c r="S31" s="185">
        <f t="shared" si="21"/>
        <v>0</v>
      </c>
      <c r="T31" s="9"/>
      <c r="U31" s="185">
        <f t="shared" si="22"/>
        <v>0</v>
      </c>
      <c r="V31" s="9"/>
      <c r="W31" s="185">
        <f t="shared" si="24"/>
        <v>0</v>
      </c>
      <c r="X31" s="185">
        <f t="shared" si="23"/>
        <v>0</v>
      </c>
      <c r="Y31" s="9"/>
      <c r="Z31" s="185">
        <f t="shared" si="17"/>
        <v>0</v>
      </c>
    </row>
    <row r="32" spans="1:26" ht="15" outlineLevel="1" x14ac:dyDescent="0.2">
      <c r="A32" s="5" t="s">
        <v>50</v>
      </c>
      <c r="B32" s="42" t="s">
        <v>45</v>
      </c>
      <c r="C32" s="41"/>
      <c r="D32" s="52" t="str">
        <f t="shared" si="26"/>
        <v>Yes</v>
      </c>
      <c r="E32" s="45"/>
      <c r="F32" s="39"/>
      <c r="G32" s="201"/>
      <c r="I32" s="48" t="str">
        <f t="shared" si="16"/>
        <v/>
      </c>
      <c r="J32" s="200" t="str">
        <f t="shared" si="16"/>
        <v/>
      </c>
      <c r="K32" s="60" t="str">
        <f t="shared" si="16"/>
        <v/>
      </c>
      <c r="M32" s="185">
        <f t="shared" si="18"/>
        <v>0</v>
      </c>
      <c r="N32" s="185">
        <f t="shared" si="19"/>
        <v>0</v>
      </c>
      <c r="O32" s="9"/>
      <c r="P32" s="185">
        <f t="shared" si="25"/>
        <v>0</v>
      </c>
      <c r="Q32" s="9"/>
      <c r="R32" s="185">
        <f t="shared" si="20"/>
        <v>0</v>
      </c>
      <c r="S32" s="185">
        <f t="shared" si="21"/>
        <v>0</v>
      </c>
      <c r="T32" s="9"/>
      <c r="U32" s="185">
        <f t="shared" si="22"/>
        <v>0</v>
      </c>
      <c r="V32" s="9"/>
      <c r="W32" s="185">
        <f t="shared" si="24"/>
        <v>0</v>
      </c>
      <c r="X32" s="185">
        <f t="shared" si="23"/>
        <v>0</v>
      </c>
      <c r="Y32" s="9"/>
      <c r="Z32" s="185">
        <f t="shared" si="17"/>
        <v>0</v>
      </c>
    </row>
    <row r="33" spans="1:26" ht="15" outlineLevel="1" x14ac:dyDescent="0.2">
      <c r="A33" s="5" t="s">
        <v>51</v>
      </c>
      <c r="B33" s="42" t="s">
        <v>45</v>
      </c>
      <c r="C33" s="41"/>
      <c r="D33" s="52" t="str">
        <f t="shared" si="26"/>
        <v>Yes</v>
      </c>
      <c r="E33" s="45"/>
      <c r="F33" s="39"/>
      <c r="G33" s="201"/>
      <c r="I33" s="48" t="str">
        <f t="shared" si="16"/>
        <v/>
      </c>
      <c r="J33" s="200" t="str">
        <f t="shared" si="16"/>
        <v/>
      </c>
      <c r="K33" s="60" t="str">
        <f t="shared" si="16"/>
        <v/>
      </c>
      <c r="M33" s="185">
        <f t="shared" si="18"/>
        <v>0</v>
      </c>
      <c r="N33" s="185">
        <f t="shared" si="19"/>
        <v>0</v>
      </c>
      <c r="O33" s="9"/>
      <c r="P33" s="185">
        <f>SUBTOTAL(9,M33:O33)</f>
        <v>0</v>
      </c>
      <c r="Q33" s="9"/>
      <c r="R33" s="185">
        <f t="shared" ref="R33:R34" si="27">IFERROR(ROUND(M33*G33,0),0)</f>
        <v>0</v>
      </c>
      <c r="S33" s="185">
        <f t="shared" ref="S33:S34" si="28">IFERROR(ROUND(N33*K33,0),0)</f>
        <v>0</v>
      </c>
      <c r="T33" s="9"/>
      <c r="U33" s="185">
        <f t="shared" ref="U33:U34" si="29">SUBTOTAL(9,R33:T33)</f>
        <v>0</v>
      </c>
      <c r="V33" s="9"/>
      <c r="W33" s="185">
        <f t="shared" si="24"/>
        <v>0</v>
      </c>
      <c r="X33" s="185">
        <f t="shared" si="23"/>
        <v>0</v>
      </c>
      <c r="Y33" s="9"/>
      <c r="Z33" s="185">
        <f t="shared" ref="Z33:Z34" si="30">SUM(W33:Y33)</f>
        <v>0</v>
      </c>
    </row>
    <row r="34" spans="1:26" ht="15" outlineLevel="1" x14ac:dyDescent="0.2">
      <c r="A34" s="5" t="s">
        <v>52</v>
      </c>
      <c r="B34" s="42" t="s">
        <v>45</v>
      </c>
      <c r="C34" s="41"/>
      <c r="D34" s="52" t="str">
        <f t="shared" si="26"/>
        <v>Yes</v>
      </c>
      <c r="E34" s="45"/>
      <c r="F34" s="39"/>
      <c r="G34" s="201"/>
      <c r="H34" s="8" t="s">
        <v>227</v>
      </c>
      <c r="I34" s="48" t="str">
        <f t="shared" si="16"/>
        <v/>
      </c>
      <c r="J34" s="200" t="str">
        <f t="shared" si="16"/>
        <v/>
      </c>
      <c r="K34" s="60" t="str">
        <f t="shared" si="16"/>
        <v/>
      </c>
      <c r="M34" s="185">
        <f t="shared" si="18"/>
        <v>0</v>
      </c>
      <c r="N34" s="185">
        <f t="shared" si="19"/>
        <v>0</v>
      </c>
      <c r="O34" s="9"/>
      <c r="P34" s="185">
        <f t="shared" ref="P34" si="31">SUBTOTAL(9,M34:O34)</f>
        <v>0</v>
      </c>
      <c r="Q34" s="9"/>
      <c r="R34" s="185">
        <f t="shared" si="27"/>
        <v>0</v>
      </c>
      <c r="S34" s="185">
        <f t="shared" si="28"/>
        <v>0</v>
      </c>
      <c r="T34" s="9"/>
      <c r="U34" s="185">
        <f t="shared" si="29"/>
        <v>0</v>
      </c>
      <c r="V34" s="9"/>
      <c r="W34" s="185">
        <f t="shared" si="24"/>
        <v>0</v>
      </c>
      <c r="X34" s="185">
        <f t="shared" si="23"/>
        <v>0</v>
      </c>
      <c r="Y34" s="9"/>
      <c r="Z34" s="185">
        <f t="shared" si="30"/>
        <v>0</v>
      </c>
    </row>
    <row r="35" spans="1:26" ht="6.75" customHeight="1" x14ac:dyDescent="0.15">
      <c r="C35" s="20"/>
      <c r="M35" s="9"/>
      <c r="N35" s="9"/>
      <c r="O35" s="9"/>
      <c r="P35" s="9"/>
      <c r="Q35" s="9"/>
      <c r="R35" s="9"/>
      <c r="S35" s="9"/>
      <c r="T35" s="9"/>
      <c r="U35" s="9"/>
      <c r="V35" s="9"/>
      <c r="W35" s="9"/>
      <c r="X35" s="9"/>
      <c r="Y35" s="9"/>
      <c r="Z35" s="9"/>
    </row>
    <row r="36" spans="1:26" ht="15" x14ac:dyDescent="0.2">
      <c r="A36" s="186" t="s">
        <v>53</v>
      </c>
      <c r="B36" s="190"/>
      <c r="C36" s="190"/>
      <c r="D36" s="190"/>
      <c r="E36" s="190"/>
      <c r="F36" s="190"/>
      <c r="G36" s="190"/>
      <c r="H36" s="190"/>
      <c r="I36" s="190"/>
      <c r="J36" s="190"/>
      <c r="K36" s="190"/>
      <c r="M36" s="185">
        <f>SUBTOTAL(9,M27:M35)</f>
        <v>0</v>
      </c>
      <c r="N36" s="185">
        <f>SUBTOTAL(9,N27:N35)</f>
        <v>0</v>
      </c>
      <c r="O36" s="9"/>
      <c r="P36" s="185">
        <f>SUM(P27:P35)</f>
        <v>0</v>
      </c>
      <c r="Q36" s="9"/>
      <c r="R36" s="185">
        <f t="shared" ref="R36:S36" si="32">SUBTOTAL(9,R27:R35)</f>
        <v>0</v>
      </c>
      <c r="S36" s="185">
        <f t="shared" si="32"/>
        <v>0</v>
      </c>
      <c r="T36" s="9"/>
      <c r="U36" s="185">
        <f>SUM(U27:U35)</f>
        <v>0</v>
      </c>
      <c r="V36" s="9"/>
      <c r="W36" s="185">
        <f>SUBTOTAL(9,W27:W35)</f>
        <v>0</v>
      </c>
      <c r="X36" s="185">
        <f>SUBTOTAL(9,X27:X35)</f>
        <v>0</v>
      </c>
      <c r="Y36" s="9"/>
      <c r="Z36" s="185">
        <f>SUBTOTAL(9,Z27:Z35)</f>
        <v>0</v>
      </c>
    </row>
    <row r="37" spans="1:26" ht="6" customHeight="1" x14ac:dyDescent="0.15">
      <c r="A37" s="15"/>
      <c r="M37" s="9"/>
      <c r="N37" s="9"/>
      <c r="O37" s="9"/>
      <c r="P37" s="9"/>
      <c r="Q37" s="9"/>
      <c r="R37" s="9"/>
      <c r="S37" s="9"/>
      <c r="T37" s="9"/>
      <c r="U37" s="9"/>
      <c r="V37" s="9"/>
      <c r="W37" s="9"/>
      <c r="X37" s="9"/>
      <c r="Y37" s="9"/>
      <c r="Z37" s="9"/>
    </row>
    <row r="38" spans="1:26" ht="15.75" hidden="1" thickBot="1" x14ac:dyDescent="0.25">
      <c r="A38" s="186" t="s">
        <v>54</v>
      </c>
      <c r="B38" s="190"/>
      <c r="C38" s="190"/>
      <c r="D38" s="190"/>
      <c r="E38" s="190"/>
      <c r="F38" s="190"/>
      <c r="G38" s="190"/>
      <c r="H38" s="190"/>
      <c r="I38" s="190"/>
      <c r="J38" s="190"/>
      <c r="K38" s="190"/>
      <c r="M38" s="55">
        <f ca="1">SUBTOTAL(9,M10:M37)</f>
        <v>0</v>
      </c>
      <c r="N38" s="55">
        <f ca="1">SUBTOTAL(9,N10:N37)</f>
        <v>0</v>
      </c>
      <c r="O38" s="9"/>
      <c r="P38" s="55">
        <f ca="1">SUBTOTAL(9,P10:P37)</f>
        <v>0</v>
      </c>
      <c r="Q38" s="9"/>
      <c r="R38" s="55">
        <f ca="1">SUBTOTAL(9,R10:R37)</f>
        <v>0</v>
      </c>
      <c r="S38" s="55">
        <f ca="1">SUBTOTAL(9,S10:S37)</f>
        <v>0</v>
      </c>
      <c r="T38" s="9"/>
      <c r="U38" s="55">
        <f ca="1">SUBTOTAL(9,U10:U37)</f>
        <v>0</v>
      </c>
      <c r="V38" s="9"/>
      <c r="W38" s="55">
        <f ca="1">SUBTOTAL(9,W10:W37)</f>
        <v>0</v>
      </c>
      <c r="X38" s="55">
        <f ca="1">SUBTOTAL(9,X10:X37)</f>
        <v>0</v>
      </c>
      <c r="Y38" s="9"/>
      <c r="Z38" s="55">
        <f ca="1">SUBTOTAL(9,Z10:Z37)</f>
        <v>0</v>
      </c>
    </row>
    <row r="39" spans="1:26" hidden="1" x14ac:dyDescent="0.15">
      <c r="A39" s="15"/>
      <c r="B39" s="8"/>
      <c r="C39" s="59"/>
      <c r="D39" s="59"/>
      <c r="M39" s="9"/>
      <c r="N39" s="9"/>
      <c r="O39" s="9"/>
      <c r="P39" s="9"/>
      <c r="Q39" s="9"/>
      <c r="R39" s="9"/>
      <c r="S39" s="9"/>
      <c r="T39" s="9"/>
      <c r="U39" s="9"/>
      <c r="V39" s="9"/>
      <c r="W39" s="9"/>
      <c r="X39" s="9"/>
      <c r="Y39" s="9"/>
      <c r="Z39" s="9"/>
    </row>
    <row r="40" spans="1:26" ht="15.75" hidden="1" thickBot="1" x14ac:dyDescent="0.25">
      <c r="A40" s="186" t="s">
        <v>55</v>
      </c>
      <c r="B40" s="190"/>
      <c r="C40" s="190"/>
      <c r="D40" s="190"/>
      <c r="E40" s="190"/>
      <c r="F40" s="190"/>
      <c r="G40" s="190"/>
      <c r="H40" s="190"/>
      <c r="I40" s="190"/>
      <c r="J40" s="190"/>
      <c r="K40" s="190"/>
      <c r="M40" s="55" t="str">
        <f ca="1">IF(ind_cost_rate="No","N/A",ROUND(SUMIFS(M$10:M$39,$D$10:$D$39,"Yes")*ind_cost_rate,0))</f>
        <v>N/A</v>
      </c>
      <c r="N40" s="55" t="str">
        <f ca="1">IF(ind_cost_rate="No","N/A",ROUND(SUMIFS(N$10:N$39,$D$10:$D$39,"Yes")*ind_cost_rate,0))</f>
        <v>N/A</v>
      </c>
      <c r="O40" s="9"/>
      <c r="P40" s="55">
        <f ca="1">SUBTOTAL(9,M40:O40)</f>
        <v>0</v>
      </c>
      <c r="Q40" s="9"/>
      <c r="R40" s="55" t="str">
        <f ca="1">IF(ind_cost_rate="No","N/A",ROUND(SUMIFS(R$10:R$39,$D$10:$D$39,"Yes")*ind_cost_rate,0))</f>
        <v>N/A</v>
      </c>
      <c r="S40" s="55" t="str">
        <f ca="1">IF(ind_cost_rate="No","N/A",ROUND(SUMIFS(S$10:S$39,$D$10:$D$39,"Yes")*ind_cost_rate,0))</f>
        <v>N/A</v>
      </c>
      <c r="T40" s="9"/>
      <c r="U40" s="55">
        <f ca="1">SUBTOTAL(9,R40:T40)</f>
        <v>0</v>
      </c>
      <c r="V40" s="9"/>
      <c r="W40" s="55">
        <f ca="1">IFERROR(M40+R40,0)</f>
        <v>0</v>
      </c>
      <c r="X40" s="55">
        <f ca="1">IFERROR(IF(grant_term=12,"N/A",N40+S40),0)</f>
        <v>0</v>
      </c>
      <c r="Y40" s="9"/>
      <c r="Z40" s="55">
        <f ca="1">SUM(W40:Y40)</f>
        <v>0</v>
      </c>
    </row>
    <row r="41" spans="1:26" hidden="1" x14ac:dyDescent="0.15"/>
    <row r="43" spans="1:26" ht="24" x14ac:dyDescent="0.15">
      <c r="A43" s="286" t="s">
        <v>290</v>
      </c>
      <c r="B43" s="286"/>
      <c r="C43" s="26" t="s">
        <v>292</v>
      </c>
      <c r="D43" s="26"/>
      <c r="E43" s="19" t="s">
        <v>42</v>
      </c>
      <c r="F43" s="19" t="s">
        <v>43</v>
      </c>
      <c r="G43" s="19" t="s">
        <v>294</v>
      </c>
      <c r="H43" s="1"/>
      <c r="I43" s="19" t="s">
        <v>42</v>
      </c>
      <c r="J43" s="19" t="s">
        <v>43</v>
      </c>
      <c r="K43" s="19" t="s">
        <v>295</v>
      </c>
      <c r="M43" s="19" t="s">
        <v>27</v>
      </c>
    </row>
    <row r="44" spans="1:26" ht="15" x14ac:dyDescent="0.2">
      <c r="A44" s="285" t="s">
        <v>293</v>
      </c>
      <c r="B44" s="285"/>
      <c r="C44" s="41"/>
      <c r="D44" s="52" t="s">
        <v>205</v>
      </c>
      <c r="E44" s="45"/>
      <c r="F44" s="39"/>
      <c r="G44" s="184">
        <f>ROUND($E44*$F44,0)</f>
        <v>0</v>
      </c>
      <c r="I44" s="48" t="str">
        <f t="shared" ref="I44:J51" si="33">IF(grant_term="","",IF(grant_term=12,"N/A",IF(grant_term=24,"Please Input")))</f>
        <v/>
      </c>
      <c r="J44" s="200" t="str">
        <f t="shared" si="33"/>
        <v/>
      </c>
      <c r="K44" s="184">
        <f>IFERROR(ROUND(IF(grant_term=12,"N/A",$I44*$J44),0),0)</f>
        <v>0</v>
      </c>
      <c r="M44" s="184">
        <f>G44+K44</f>
        <v>0</v>
      </c>
    </row>
    <row r="45" spans="1:26" ht="15" x14ac:dyDescent="0.2">
      <c r="A45" s="285" t="s">
        <v>293</v>
      </c>
      <c r="B45" s="285"/>
      <c r="C45" s="41"/>
      <c r="D45" s="52" t="s">
        <v>205</v>
      </c>
      <c r="E45" s="45"/>
      <c r="F45" s="39"/>
      <c r="G45" s="185">
        <f t="shared" ref="G45:G51" si="34">ROUND($E45*$F45,0)</f>
        <v>0</v>
      </c>
      <c r="I45" s="48" t="str">
        <f t="shared" si="33"/>
        <v/>
      </c>
      <c r="J45" s="200" t="str">
        <f t="shared" si="33"/>
        <v/>
      </c>
      <c r="K45" s="185">
        <f t="shared" ref="K45:K51" si="35">IFERROR(ROUND(IF(grant_term=12,"N/A",$I45*$J45),0),0)</f>
        <v>0</v>
      </c>
      <c r="M45" s="185">
        <f>G45+K45</f>
        <v>0</v>
      </c>
    </row>
    <row r="46" spans="1:26" ht="15" x14ac:dyDescent="0.2">
      <c r="A46" s="285" t="s">
        <v>293</v>
      </c>
      <c r="B46" s="285"/>
      <c r="C46" s="41"/>
      <c r="D46" s="52" t="s">
        <v>205</v>
      </c>
      <c r="E46" s="45"/>
      <c r="F46" s="39"/>
      <c r="G46" s="185">
        <f t="shared" si="34"/>
        <v>0</v>
      </c>
      <c r="I46" s="48" t="str">
        <f t="shared" si="33"/>
        <v/>
      </c>
      <c r="J46" s="200" t="str">
        <f t="shared" si="33"/>
        <v/>
      </c>
      <c r="K46" s="185">
        <f t="shared" si="35"/>
        <v>0</v>
      </c>
      <c r="M46" s="185">
        <f t="shared" ref="M46:M51" si="36">G46+K46</f>
        <v>0</v>
      </c>
    </row>
    <row r="47" spans="1:26" ht="15" x14ac:dyDescent="0.2">
      <c r="A47" s="285" t="s">
        <v>293</v>
      </c>
      <c r="B47" s="285"/>
      <c r="C47" s="41"/>
      <c r="D47" s="52" t="s">
        <v>205</v>
      </c>
      <c r="E47" s="45"/>
      <c r="F47" s="39"/>
      <c r="G47" s="185">
        <f t="shared" si="34"/>
        <v>0</v>
      </c>
      <c r="I47" s="48" t="str">
        <f t="shared" si="33"/>
        <v/>
      </c>
      <c r="J47" s="200" t="str">
        <f t="shared" si="33"/>
        <v/>
      </c>
      <c r="K47" s="185">
        <f t="shared" si="35"/>
        <v>0</v>
      </c>
      <c r="M47" s="185">
        <f t="shared" si="36"/>
        <v>0</v>
      </c>
    </row>
    <row r="48" spans="1:26" ht="15" outlineLevel="1" x14ac:dyDescent="0.2">
      <c r="A48" s="285" t="s">
        <v>293</v>
      </c>
      <c r="B48" s="285"/>
      <c r="C48" s="41"/>
      <c r="D48" s="52" t="s">
        <v>205</v>
      </c>
      <c r="E48" s="45"/>
      <c r="F48" s="39"/>
      <c r="G48" s="185">
        <f t="shared" si="34"/>
        <v>0</v>
      </c>
      <c r="I48" s="48" t="str">
        <f t="shared" si="33"/>
        <v/>
      </c>
      <c r="J48" s="200" t="str">
        <f t="shared" si="33"/>
        <v/>
      </c>
      <c r="K48" s="185">
        <f t="shared" si="35"/>
        <v>0</v>
      </c>
      <c r="M48" s="185">
        <f t="shared" si="36"/>
        <v>0</v>
      </c>
    </row>
    <row r="49" spans="1:26" ht="15" outlineLevel="1" x14ac:dyDescent="0.2">
      <c r="A49" s="285" t="s">
        <v>293</v>
      </c>
      <c r="B49" s="285"/>
      <c r="C49" s="41"/>
      <c r="D49" s="52" t="s">
        <v>205</v>
      </c>
      <c r="E49" s="45"/>
      <c r="F49" s="39"/>
      <c r="G49" s="185">
        <f t="shared" si="34"/>
        <v>0</v>
      </c>
      <c r="I49" s="48" t="str">
        <f t="shared" si="33"/>
        <v/>
      </c>
      <c r="J49" s="200" t="str">
        <f t="shared" si="33"/>
        <v/>
      </c>
      <c r="K49" s="185">
        <f t="shared" si="35"/>
        <v>0</v>
      </c>
      <c r="M49" s="185">
        <f>G49+K49</f>
        <v>0</v>
      </c>
    </row>
    <row r="50" spans="1:26" ht="15" outlineLevel="1" x14ac:dyDescent="0.2">
      <c r="A50" s="285" t="s">
        <v>293</v>
      </c>
      <c r="B50" s="285"/>
      <c r="C50" s="41"/>
      <c r="D50" s="52" t="s">
        <v>205</v>
      </c>
      <c r="E50" s="45"/>
      <c r="F50" s="39"/>
      <c r="G50" s="185">
        <f t="shared" si="34"/>
        <v>0</v>
      </c>
      <c r="I50" s="48" t="str">
        <f t="shared" si="33"/>
        <v/>
      </c>
      <c r="J50" s="200" t="str">
        <f t="shared" si="33"/>
        <v/>
      </c>
      <c r="K50" s="185">
        <f t="shared" si="35"/>
        <v>0</v>
      </c>
      <c r="M50" s="185">
        <f t="shared" si="36"/>
        <v>0</v>
      </c>
    </row>
    <row r="51" spans="1:26" ht="15" outlineLevel="1" x14ac:dyDescent="0.2">
      <c r="A51" s="285" t="s">
        <v>293</v>
      </c>
      <c r="B51" s="285"/>
      <c r="C51" s="41"/>
      <c r="D51" s="52" t="s">
        <v>205</v>
      </c>
      <c r="E51" s="45"/>
      <c r="F51" s="39"/>
      <c r="G51" s="185">
        <f t="shared" si="34"/>
        <v>0</v>
      </c>
      <c r="H51" s="8" t="s">
        <v>227</v>
      </c>
      <c r="I51" s="48" t="str">
        <f t="shared" si="33"/>
        <v/>
      </c>
      <c r="J51" s="200" t="str">
        <f t="shared" si="33"/>
        <v/>
      </c>
      <c r="K51" s="185">
        <f t="shared" si="35"/>
        <v>0</v>
      </c>
      <c r="M51" s="185">
        <f t="shared" si="36"/>
        <v>0</v>
      </c>
    </row>
    <row r="52" spans="1:26" ht="6.75" customHeight="1" x14ac:dyDescent="0.15">
      <c r="C52" s="20"/>
      <c r="G52" s="9"/>
      <c r="K52" s="9"/>
      <c r="M52" s="9"/>
    </row>
    <row r="53" spans="1:26" ht="15" x14ac:dyDescent="0.2">
      <c r="A53" s="186" t="s">
        <v>291</v>
      </c>
      <c r="B53" s="190"/>
      <c r="C53" s="190"/>
      <c r="D53" s="190"/>
      <c r="E53" s="190"/>
      <c r="F53" s="190"/>
      <c r="G53" s="185">
        <f>SUBTOTAL(9,G44:G52)</f>
        <v>0</v>
      </c>
      <c r="H53" s="190"/>
      <c r="I53" s="190"/>
      <c r="J53" s="190"/>
      <c r="K53" s="185">
        <f>SUBTOTAL(9,K44:K52)</f>
        <v>0</v>
      </c>
      <c r="M53" s="185">
        <f>SUBTOTAL(9,M44:M52)</f>
        <v>0</v>
      </c>
    </row>
    <row r="56" spans="1:26" ht="38.25" customHeight="1" x14ac:dyDescent="0.15">
      <c r="A56" s="30" t="str" cm="1">
        <f t="array" ref="A56">"Expert Consulting Costs (max "&amp;caps_Consulting&amp;" per consultant)"</f>
        <v>Expert Consulting Costs (max $20,000 per consultant)</v>
      </c>
      <c r="B56" s="26" t="s">
        <v>79</v>
      </c>
      <c r="C56" s="26" t="s">
        <v>80</v>
      </c>
      <c r="D56" s="26"/>
      <c r="E56" s="19" t="s">
        <v>42</v>
      </c>
      <c r="F56" s="19" t="s">
        <v>43</v>
      </c>
      <c r="G56" s="19" t="s">
        <v>294</v>
      </c>
      <c r="H56" s="1"/>
      <c r="I56" s="19" t="s">
        <v>42</v>
      </c>
      <c r="J56" s="19" t="s">
        <v>43</v>
      </c>
      <c r="K56" s="19" t="s">
        <v>295</v>
      </c>
      <c r="M56" s="19" t="s">
        <v>27</v>
      </c>
    </row>
    <row r="57" spans="1:26" ht="15" x14ac:dyDescent="0.2">
      <c r="A57" s="194" t="s">
        <v>61</v>
      </c>
      <c r="B57" s="41"/>
      <c r="C57" s="56"/>
      <c r="D57" s="52" t="s">
        <v>205</v>
      </c>
      <c r="E57" s="45"/>
      <c r="F57" s="39"/>
      <c r="G57" s="184">
        <f>ROUND(MIN(caps_Consulting,$E57*$F57),0)</f>
        <v>0</v>
      </c>
      <c r="I57" s="48" t="str">
        <f t="shared" ref="I57:J61" si="37">IF(grant_term="","",IF(grant_term=12,"N/A",IF(grant_term=24,"Please Input")))</f>
        <v/>
      </c>
      <c r="J57" s="200" t="str">
        <f t="shared" si="37"/>
        <v/>
      </c>
      <c r="K57" s="184">
        <f>IFERROR(ROUND(IF(grant_term=12,"N/A",MIN(caps_Consulting,$I57*$J57)),0),0)</f>
        <v>0</v>
      </c>
      <c r="M57" s="53">
        <f>ROUND(SUM(G57,K57),0)</f>
        <v>0</v>
      </c>
      <c r="P57" s="199"/>
    </row>
    <row r="58" spans="1:26" ht="15" x14ac:dyDescent="0.2">
      <c r="A58" s="194" t="s">
        <v>61</v>
      </c>
      <c r="B58" s="41"/>
      <c r="C58" s="56" t="str">
        <f t="shared" ref="C58:C61" si="38">IFERROR(IF($B58="Faculty","Enter Salary",IF($B58="Non-Faculty","N/A","")),"")</f>
        <v/>
      </c>
      <c r="D58" s="52" t="s">
        <v>205</v>
      </c>
      <c r="E58" s="45"/>
      <c r="F58" s="39"/>
      <c r="G58" s="185">
        <f>ROUND(MIN(caps_Consulting,$E58*$F58),0)</f>
        <v>0</v>
      </c>
      <c r="I58" s="48" t="str">
        <f t="shared" si="37"/>
        <v/>
      </c>
      <c r="J58" s="200" t="str">
        <f t="shared" si="37"/>
        <v/>
      </c>
      <c r="K58" s="185">
        <f>IFERROR(ROUND(IF(grant_term=12,"N/A",MIN(caps_Consulting,$I58*$J58)),0),0)</f>
        <v>0</v>
      </c>
      <c r="M58" s="185">
        <f t="shared" ref="M58:M61" si="39">ROUND(SUM(G58,K58),0)</f>
        <v>0</v>
      </c>
      <c r="P58" s="199"/>
    </row>
    <row r="59" spans="1:26" ht="15" x14ac:dyDescent="0.2">
      <c r="A59" s="194" t="s">
        <v>61</v>
      </c>
      <c r="B59" s="41"/>
      <c r="C59" s="56" t="str">
        <f t="shared" si="38"/>
        <v/>
      </c>
      <c r="D59" s="52" t="s">
        <v>205</v>
      </c>
      <c r="E59" s="45"/>
      <c r="F59" s="39"/>
      <c r="G59" s="185">
        <f>ROUND(MIN(caps_Consulting,$E59*$F59),0)</f>
        <v>0</v>
      </c>
      <c r="I59" s="48" t="str">
        <f t="shared" si="37"/>
        <v/>
      </c>
      <c r="J59" s="200" t="str">
        <f t="shared" si="37"/>
        <v/>
      </c>
      <c r="K59" s="185">
        <f>IFERROR(ROUND(IF(grant_term=12,"N/A",MIN(caps_Consulting,$I59*$J59)),0),0)</f>
        <v>0</v>
      </c>
      <c r="M59" s="185">
        <f t="shared" si="39"/>
        <v>0</v>
      </c>
      <c r="P59" s="199"/>
    </row>
    <row r="60" spans="1:26" ht="15" x14ac:dyDescent="0.2">
      <c r="A60" s="194" t="s">
        <v>61</v>
      </c>
      <c r="B60" s="41"/>
      <c r="C60" s="56" t="str">
        <f t="shared" si="38"/>
        <v/>
      </c>
      <c r="D60" s="52" t="s">
        <v>205</v>
      </c>
      <c r="E60" s="45"/>
      <c r="F60" s="39"/>
      <c r="G60" s="185">
        <f>ROUND(MIN(caps_Consulting,$E60*$F60),0)</f>
        <v>0</v>
      </c>
      <c r="I60" s="48" t="str">
        <f t="shared" si="37"/>
        <v/>
      </c>
      <c r="J60" s="200" t="str">
        <f t="shared" si="37"/>
        <v/>
      </c>
      <c r="K60" s="185">
        <f>IFERROR(ROUND(IF(grant_term=12,"N/A",MIN(caps_Consulting,$I60*$J60)),0),0)</f>
        <v>0</v>
      </c>
      <c r="M60" s="185">
        <f t="shared" si="39"/>
        <v>0</v>
      </c>
      <c r="P60" s="199"/>
    </row>
    <row r="61" spans="1:26" ht="15" outlineLevel="1" x14ac:dyDescent="0.2">
      <c r="A61" s="194" t="s">
        <v>61</v>
      </c>
      <c r="B61" s="41"/>
      <c r="C61" s="56" t="str">
        <f t="shared" si="38"/>
        <v/>
      </c>
      <c r="D61" s="52" t="s">
        <v>205</v>
      </c>
      <c r="E61" s="45"/>
      <c r="F61" s="39"/>
      <c r="G61" s="185">
        <f>ROUND(MIN(caps_Consulting,$E61*$F61),0)</f>
        <v>0</v>
      </c>
      <c r="I61" s="48" t="str">
        <f t="shared" si="37"/>
        <v/>
      </c>
      <c r="J61" s="200" t="str">
        <f t="shared" si="37"/>
        <v/>
      </c>
      <c r="K61" s="185">
        <f>IFERROR(ROUND(IF(grant_term=12,"N/A",MIN(caps_Consulting,$I61*$J61)),0),0)</f>
        <v>0</v>
      </c>
      <c r="M61" s="185">
        <f t="shared" si="39"/>
        <v>0</v>
      </c>
      <c r="P61" s="199"/>
    </row>
    <row r="62" spans="1:26" ht="6" customHeight="1" x14ac:dyDescent="0.15">
      <c r="A62"/>
    </row>
    <row r="63" spans="1:26" ht="15" x14ac:dyDescent="0.2">
      <c r="A63" s="186" t="s">
        <v>286</v>
      </c>
      <c r="B63" s="190"/>
      <c r="C63" s="190"/>
      <c r="D63" s="190"/>
      <c r="E63" s="190"/>
      <c r="F63" s="190"/>
      <c r="G63" s="185">
        <f>ROUND(SUBTOTAL(9,G57:G62),0)</f>
        <v>0</v>
      </c>
      <c r="H63" s="190"/>
      <c r="I63" s="190"/>
      <c r="J63" s="190"/>
      <c r="K63" s="185">
        <f>ROUND(SUBTOTAL(9,K57:K62),0)</f>
        <v>0</v>
      </c>
      <c r="M63" s="185">
        <f>SUBTOTAL(9,M57:M62)</f>
        <v>0</v>
      </c>
    </row>
    <row r="64" spans="1:26" ht="6" customHeight="1" x14ac:dyDescent="0.15">
      <c r="A64" s="15"/>
      <c r="M64" s="9"/>
      <c r="N64" s="9"/>
      <c r="O64" s="9"/>
      <c r="P64" s="9"/>
      <c r="Q64" s="9"/>
      <c r="R64" s="9"/>
      <c r="S64" s="9"/>
      <c r="T64" s="9"/>
      <c r="U64" s="9"/>
      <c r="V64" s="9"/>
      <c r="W64" s="9"/>
      <c r="X64" s="9"/>
      <c r="Y64" s="9"/>
      <c r="Z64" s="9"/>
    </row>
    <row r="65" spans="1:13" ht="15.75" hidden="1" thickBot="1" x14ac:dyDescent="0.25">
      <c r="A65" s="186" t="s">
        <v>64</v>
      </c>
      <c r="B65" s="190"/>
      <c r="C65" s="190"/>
      <c r="D65" s="190"/>
      <c r="E65" s="190"/>
      <c r="F65" s="190"/>
      <c r="G65" s="193">
        <f>SUBTOTAL(9,G43:G64)</f>
        <v>0</v>
      </c>
      <c r="H65" s="190"/>
      <c r="I65" s="190"/>
      <c r="J65" s="190"/>
      <c r="K65" s="193">
        <f>SUBTOTAL(9,K43:K64)</f>
        <v>0</v>
      </c>
      <c r="M65" s="55">
        <f>SUBTOTAL(9,M43:M64)</f>
        <v>0</v>
      </c>
    </row>
    <row r="66" spans="1:13" hidden="1" x14ac:dyDescent="0.15">
      <c r="A66" s="15"/>
      <c r="G66" s="9"/>
      <c r="K66" s="9"/>
      <c r="M66" s="9"/>
    </row>
    <row r="67" spans="1:13" ht="15.75" hidden="1" thickBot="1" x14ac:dyDescent="0.25">
      <c r="A67" s="186" t="s">
        <v>287</v>
      </c>
      <c r="B67" s="190"/>
      <c r="C67" s="190"/>
      <c r="D67" s="190"/>
      <c r="E67" s="190"/>
      <c r="F67" s="190"/>
      <c r="G67" s="193" t="str">
        <f>IF(ind_cost_rate="No","N/A",ROUND(SUMIFS($G$43:$G$66,$D$43:$D$66,"Yes")*ind_cost_rate,0))</f>
        <v>N/A</v>
      </c>
      <c r="H67" s="190"/>
      <c r="I67" s="190"/>
      <c r="J67" s="190"/>
      <c r="K67" s="193" t="str">
        <f>IF(ind_cost_rate="No","N/A",ROUND(SUMIFS($K$43:$K$66,$D$43:$D$66,"Yes")*ind_cost_rate,0))</f>
        <v>N/A</v>
      </c>
      <c r="M67" s="55">
        <f>SUM(G67:L67)</f>
        <v>0</v>
      </c>
    </row>
    <row r="68" spans="1:13" hidden="1" x14ac:dyDescent="0.15"/>
  </sheetData>
  <sheetProtection algorithmName="SHA-512" hashValue="7fmJ44WPjgvd08NmhtxCqGPNZtmA4NK5Tjg2ZbIzNbn/Bt6AL8H1r/bTGffppOKgaCQ8FjQCem14oBK1nn8TLw==" saltValue="ZqxCtZuaEfXtv5GMwiEQdw==" spinCount="100000" sheet="1" objects="1" scenarios="1"/>
  <mergeCells count="9">
    <mergeCell ref="A49:B49"/>
    <mergeCell ref="A50:B50"/>
    <mergeCell ref="A51:B51"/>
    <mergeCell ref="A43:B43"/>
    <mergeCell ref="A44:B44"/>
    <mergeCell ref="A45:B45"/>
    <mergeCell ref="A46:B46"/>
    <mergeCell ref="A47:B47"/>
    <mergeCell ref="A48:B48"/>
  </mergeCells>
  <phoneticPr fontId="7" type="noConversion"/>
  <conditionalFormatting sqref="P57:P61">
    <cfRule type="expression" dxfId="7" priority="1">
      <formula>IF(grant_term=12,N57&gt;7500,N57&gt;15000)</formula>
    </cfRule>
  </conditionalFormatting>
  <dataValidations count="9">
    <dataValidation type="whole" allowBlank="1" showInputMessage="1" showErrorMessage="1" errorTitle="Salary Budget" error="RSF does not allow budgeting for salaries in excess of $300,000." sqref="E10:E12 I10:I12" xr:uid="{3D07C4C0-CF2F-4D36-BE9E-A6F7C0CA8EB5}">
      <formula1>0</formula1>
      <formula2>Sal_Cap_Gen</formula2>
    </dataValidation>
    <dataValidation type="list" allowBlank="1" showInputMessage="1" showErrorMessage="1" sqref="C10:C12" xr:uid="{A3F4F9FE-67A5-4357-82CF-D56B9B0E07E1}">
      <formula1>"TT, NT, PD"</formula1>
    </dataValidation>
    <dataValidation type="list" allowBlank="1" showInputMessage="1" showErrorMessage="1" sqref="C17:C22" xr:uid="{88DBF568-2EF7-4C8D-8632-1B5236F72CA9}">
      <formula1>"PD,NPD"</formula1>
    </dataValidation>
    <dataValidation type="list" allowBlank="1" showInputMessage="1" showErrorMessage="1" sqref="C27:C34" xr:uid="{3BC01F14-8810-419C-AE36-05DE96E21D73}">
      <formula1>"Graduate, Undergrad"</formula1>
    </dataValidation>
    <dataValidation type="decimal" allowBlank="1" showInputMessage="1" showErrorMessage="1" errorTitle="Fringe Rate Error" error="Fringe rate must be between 0 and 40%." sqref="G10:G12 G17:G22 G27:G34 K27:K34 K17:K22 K10:K12" xr:uid="{59FF6131-051E-4452-BB0D-F136EF24F3CB}">
      <formula1>0</formula1>
      <formula2>Max_FR</formula2>
    </dataValidation>
    <dataValidation type="list" allowBlank="1" showInputMessage="1" showErrorMessage="1" sqref="B57:B61" xr:uid="{5628C7EB-5E0E-1845-A856-48FA3C531EF6}">
      <formula1>"Faculty, Non-Faculty"</formula1>
    </dataValidation>
    <dataValidation type="list" allowBlank="1" showInputMessage="1" showErrorMessage="1" sqref="C44:C51" xr:uid="{14A3AF77-6C7E-47E7-B521-30AFCB802C0C}">
      <formula1>"Student, Post-Doc, Other"</formula1>
    </dataValidation>
    <dataValidation type="custom" allowBlank="1" showInputMessage="1" showErrorMessage="1" errorTitle="Consuling Costs Exceeds Cap" error="Consultant fees cannot exceed $15,000 for 2-year project ($7,500 for a 1-year project)" prompt="Consultant fees cannot exceed $125/hr" sqref="E57:E61 I57:I61" xr:uid="{CA279389-5AC9-48FD-971F-1FB3DEB18C60}">
      <formula1>AND($M57&gt;=0,IF(grant_term=24,$M57&lt;=ConsCap1*2,$M57&lt;=ConsCap1))</formula1>
    </dataValidation>
    <dataValidation type="custom" allowBlank="1" showInputMessage="1" showErrorMessage="1" errorTitle="Consuling Costs Exceeds Cap" error="Consultant fees cannot exceed $20,000 for 2-year project ($10,000 for a 1-year project)" prompt="Consultant fees cannot exceed a total of $20,000 for a 2-year project ($10,000 for a 1-year project)" sqref="F57:F61 J57:J61" xr:uid="{AA4DE7A3-3EB7-48E2-B78A-215DBBD5505A}">
      <formula1>AND($M57&gt;=0,IF(grant_term=24,$M57&lt;=ConsCap1*2,$M57&lt;=ConsCap1))</formula1>
    </dataValidation>
  </dataValidations>
  <printOptions horizontalCentered="1"/>
  <pageMargins left="0.25" right="0.25" top="0.75" bottom="0.75" header="0.3" footer="0.3"/>
  <pageSetup scale="79" fitToWidth="0" fitToHeight="0" pageOrder="overThenDown" orientation="landscape" r:id="rId1"/>
  <headerFooter>
    <oddFooter>&amp;C&amp;A&amp;R&amp;P/&amp;N</oddFooter>
  </headerFooter>
  <rowBreaks count="1" manualBreakCount="1">
    <brk id="41" max="25" man="1"/>
  </rowBreaks>
  <colBreaks count="1" manualBreakCount="1">
    <brk id="11" max="68" man="1"/>
  </colBreaks>
  <customProperties>
    <customPr name="f5d9ac417" r:id="rId2"/>
  </customProperties>
  <ignoredErrors>
    <ignoredError sqref="I23:J23 I13:J13 K13 K23 K15 K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86D3-7AA9-4EEE-8B64-069E6E46F37D}">
  <sheetPr codeName="Sheet4">
    <tabColor rgb="FFCFDEAC"/>
  </sheetPr>
  <dimension ref="A1:I47"/>
  <sheetViews>
    <sheetView topLeftCell="A23" zoomScale="70" zoomScaleNormal="70" zoomScaleSheetLayoutView="100" workbookViewId="0">
      <selection activeCell="K15" sqref="K15"/>
    </sheetView>
  </sheetViews>
  <sheetFormatPr defaultColWidth="8.76171875" defaultRowHeight="12.75" x14ac:dyDescent="0.15"/>
  <cols>
    <col min="1" max="1" width="28.046875" customWidth="1"/>
    <col min="2" max="2" width="17.52734375" customWidth="1"/>
    <col min="3" max="3" width="11.4609375" customWidth="1"/>
    <col min="4" max="4" width="13.484375" customWidth="1"/>
    <col min="5" max="5" width="2.55859375" customWidth="1"/>
    <col min="6" max="7" width="10.11328125" customWidth="1"/>
    <col min="8" max="8" width="2.55859375" customWidth="1"/>
    <col min="9" max="9" width="10.11328125" customWidth="1"/>
    <col min="11" max="11" width="54.2109375" customWidth="1"/>
  </cols>
  <sheetData>
    <row r="1" spans="1:9" x14ac:dyDescent="0.15">
      <c r="A1" s="1" t="str">
        <f>PROPER(grantee_org)</f>
        <v/>
      </c>
    </row>
    <row r="2" spans="1:9" x14ac:dyDescent="0.15">
      <c r="A2" s="1" t="str">
        <f>PROPER(proj_title)</f>
        <v/>
      </c>
    </row>
    <row r="3" spans="1:9" x14ac:dyDescent="0.15">
      <c r="A3" s="1" t="s">
        <v>297</v>
      </c>
    </row>
    <row r="4" spans="1:9" x14ac:dyDescent="0.15">
      <c r="A4" s="11" t="e">
        <f>TEXT(start_date,"m/d/yy")&amp;" to "&amp;(TEXT(EOMONTH(start_date,grant_term-1),"m/d/yy"))</f>
        <v>#NUM!</v>
      </c>
    </row>
    <row r="5" spans="1:9" x14ac:dyDescent="0.15">
      <c r="A5" s="50">
        <f>grant_amount</f>
        <v>0</v>
      </c>
    </row>
    <row r="8" spans="1:9" ht="51" customHeight="1" x14ac:dyDescent="0.15">
      <c r="A8" s="30" t="s">
        <v>215</v>
      </c>
      <c r="B8" s="26" t="s">
        <v>56</v>
      </c>
      <c r="C8" s="26"/>
      <c r="D8" s="26" t="s">
        <v>57</v>
      </c>
      <c r="E8" s="1"/>
      <c r="F8" s="12" t="s">
        <v>58</v>
      </c>
      <c r="G8" s="12" t="s">
        <v>59</v>
      </c>
      <c r="H8" s="1"/>
      <c r="I8" s="1" t="s">
        <v>60</v>
      </c>
    </row>
    <row r="9" spans="1:9" ht="15" x14ac:dyDescent="0.2">
      <c r="A9" s="39" t="s">
        <v>61</v>
      </c>
      <c r="B9" s="41"/>
      <c r="C9" s="51"/>
      <c r="D9" s="52" t="s">
        <v>204</v>
      </c>
      <c r="F9" s="57"/>
      <c r="G9" s="48" t="str">
        <f t="shared" ref="G9:G17" si="0">IF(grant_term="","",IF(grant_term=12,"N/A",IF(grant_term=24,"Please Input")))</f>
        <v/>
      </c>
      <c r="I9" s="53">
        <f t="shared" ref="I9:I17" si="1">ROUND(SUM(F9:H9),0)</f>
        <v>0</v>
      </c>
    </row>
    <row r="10" spans="1:9" ht="15" x14ac:dyDescent="0.2">
      <c r="A10" s="39" t="s">
        <v>61</v>
      </c>
      <c r="B10" s="41"/>
      <c r="C10" s="51"/>
      <c r="D10" s="52" t="s">
        <v>204</v>
      </c>
      <c r="F10" s="47"/>
      <c r="G10" s="48" t="str">
        <f t="shared" si="0"/>
        <v/>
      </c>
      <c r="I10" s="54">
        <f t="shared" si="1"/>
        <v>0</v>
      </c>
    </row>
    <row r="11" spans="1:9" ht="15" x14ac:dyDescent="0.2">
      <c r="A11" s="39" t="s">
        <v>61</v>
      </c>
      <c r="B11" s="41"/>
      <c r="C11" s="51"/>
      <c r="D11" s="52" t="s">
        <v>204</v>
      </c>
      <c r="F11" s="47"/>
      <c r="G11" s="48" t="str">
        <f t="shared" si="0"/>
        <v/>
      </c>
      <c r="I11" s="54">
        <f t="shared" si="1"/>
        <v>0</v>
      </c>
    </row>
    <row r="12" spans="1:9" ht="15" x14ac:dyDescent="0.2">
      <c r="A12" s="39" t="s">
        <v>61</v>
      </c>
      <c r="B12" s="41"/>
      <c r="C12" s="51"/>
      <c r="D12" s="52" t="s">
        <v>204</v>
      </c>
      <c r="F12" s="47"/>
      <c r="G12" s="48" t="str">
        <f t="shared" si="0"/>
        <v/>
      </c>
      <c r="I12" s="54">
        <f t="shared" si="1"/>
        <v>0</v>
      </c>
    </row>
    <row r="13" spans="1:9" ht="15" x14ac:dyDescent="0.2">
      <c r="A13" s="39" t="s">
        <v>61</v>
      </c>
      <c r="B13" s="41"/>
      <c r="C13" s="51"/>
      <c r="D13" s="52" t="s">
        <v>204</v>
      </c>
      <c r="F13" s="47"/>
      <c r="G13" s="48" t="str">
        <f t="shared" si="0"/>
        <v/>
      </c>
      <c r="I13" s="54">
        <f t="shared" si="1"/>
        <v>0</v>
      </c>
    </row>
    <row r="14" spans="1:9" ht="15" x14ac:dyDescent="0.2">
      <c r="A14" s="39" t="s">
        <v>61</v>
      </c>
      <c r="B14" s="41"/>
      <c r="C14" s="51"/>
      <c r="D14" s="52" t="s">
        <v>204</v>
      </c>
      <c r="F14" s="47"/>
      <c r="G14" s="48" t="str">
        <f t="shared" si="0"/>
        <v/>
      </c>
      <c r="I14" s="54">
        <f t="shared" si="1"/>
        <v>0</v>
      </c>
    </row>
    <row r="15" spans="1:9" ht="15" x14ac:dyDescent="0.2">
      <c r="A15" s="39" t="s">
        <v>61</v>
      </c>
      <c r="B15" s="41"/>
      <c r="C15" s="51"/>
      <c r="D15" s="52" t="s">
        <v>204</v>
      </c>
      <c r="F15" s="47"/>
      <c r="G15" s="48" t="str">
        <f t="shared" si="0"/>
        <v/>
      </c>
      <c r="I15" s="54">
        <f t="shared" si="1"/>
        <v>0</v>
      </c>
    </row>
    <row r="16" spans="1:9" ht="15" x14ac:dyDescent="0.2">
      <c r="A16" s="39" t="s">
        <v>61</v>
      </c>
      <c r="B16" s="41"/>
      <c r="C16" s="51"/>
      <c r="D16" s="52" t="s">
        <v>204</v>
      </c>
      <c r="F16" s="47"/>
      <c r="G16" s="48" t="str">
        <f t="shared" si="0"/>
        <v/>
      </c>
      <c r="I16" s="54">
        <f t="shared" si="1"/>
        <v>0</v>
      </c>
    </row>
    <row r="17" spans="1:9" ht="15" x14ac:dyDescent="0.2">
      <c r="A17" s="39" t="s">
        <v>61</v>
      </c>
      <c r="B17" s="41"/>
      <c r="C17" s="51"/>
      <c r="D17" s="52" t="s">
        <v>204</v>
      </c>
      <c r="F17" s="47"/>
      <c r="G17" s="48" t="str">
        <f t="shared" si="0"/>
        <v/>
      </c>
      <c r="I17" s="54">
        <f t="shared" si="1"/>
        <v>0</v>
      </c>
    </row>
    <row r="18" spans="1:9" ht="6" customHeight="1" x14ac:dyDescent="0.15"/>
    <row r="19" spans="1:9" ht="15" x14ac:dyDescent="0.2">
      <c r="D19" s="12" t="s">
        <v>62</v>
      </c>
      <c r="F19" s="54">
        <f>ROUND(SUBTOTAL(9,F9:F18),0)</f>
        <v>0</v>
      </c>
      <c r="G19" s="54">
        <f>ROUND(SUBTOTAL(9,G9:G18),0)</f>
        <v>0</v>
      </c>
      <c r="I19" s="54">
        <f>SUBTOTAL(9,I9:I18)</f>
        <v>0</v>
      </c>
    </row>
    <row r="22" spans="1:9" ht="24" x14ac:dyDescent="0.15">
      <c r="A22" s="1" t="s">
        <v>87</v>
      </c>
      <c r="B22" s="26" t="s">
        <v>208</v>
      </c>
      <c r="C22" s="26"/>
      <c r="D22" s="26" t="s">
        <v>63</v>
      </c>
    </row>
    <row r="23" spans="1:9" ht="15" x14ac:dyDescent="0.2">
      <c r="A23" s="39" t="s">
        <v>209</v>
      </c>
      <c r="B23" s="41"/>
      <c r="C23" s="51"/>
      <c r="D23" s="52" t="s">
        <v>205</v>
      </c>
      <c r="F23" s="47"/>
      <c r="G23" s="48" t="str">
        <f>IF(grant_term="","",IF(grant_term=12,"N/A",IF(grant_term=24,"Please Input")))</f>
        <v/>
      </c>
      <c r="I23" s="54">
        <f>ROUND(SUM(F23:H23),0)</f>
        <v>0</v>
      </c>
    </row>
    <row r="24" spans="1:9" ht="15" x14ac:dyDescent="0.2">
      <c r="A24" s="39" t="s">
        <v>209</v>
      </c>
      <c r="B24" s="41"/>
      <c r="C24" s="51"/>
      <c r="D24" s="52" t="s">
        <v>205</v>
      </c>
      <c r="F24" s="47"/>
      <c r="G24" s="48" t="str">
        <f>IF(grant_term="","",IF(grant_term=12,"N/A",IF(grant_term=24,"Please Input")))</f>
        <v/>
      </c>
      <c r="I24" s="54">
        <f>ROUND(SUM(F24:H24),0)</f>
        <v>0</v>
      </c>
    </row>
    <row r="25" spans="1:9" ht="15" x14ac:dyDescent="0.2">
      <c r="A25" s="39" t="s">
        <v>209</v>
      </c>
      <c r="B25" s="41"/>
      <c r="C25" s="51"/>
      <c r="D25" s="52" t="s">
        <v>205</v>
      </c>
      <c r="F25" s="47"/>
      <c r="G25" s="48" t="str">
        <f>IF(grant_term="","",IF(grant_term=12,"N/A",IF(grant_term=24,"Please Input")))</f>
        <v/>
      </c>
      <c r="I25" s="54">
        <f>ROUND(SUM(F25:H25),0)</f>
        <v>0</v>
      </c>
    </row>
    <row r="26" spans="1:9" ht="15" x14ac:dyDescent="0.2">
      <c r="A26" s="39" t="s">
        <v>209</v>
      </c>
      <c r="B26" s="41"/>
      <c r="C26" s="51"/>
      <c r="D26" s="52" t="s">
        <v>205</v>
      </c>
      <c r="F26" s="47"/>
      <c r="G26" s="48" t="str">
        <f>IF(grant_term="","",IF(grant_term=12,"N/A",IF(grant_term=24,"Please Input")))</f>
        <v/>
      </c>
      <c r="I26" s="54">
        <f>ROUND(SUM(F26:H26),0)</f>
        <v>0</v>
      </c>
    </row>
    <row r="27" spans="1:9" ht="15" x14ac:dyDescent="0.2">
      <c r="A27" s="39" t="s">
        <v>209</v>
      </c>
      <c r="B27" s="41"/>
      <c r="C27" s="51"/>
      <c r="D27" s="52" t="s">
        <v>205</v>
      </c>
      <c r="F27" s="47"/>
      <c r="G27" s="48" t="str">
        <f>IF(grant_term="","",IF(grant_term=12,"N/A",IF(grant_term=24,"Please Input")))</f>
        <v/>
      </c>
      <c r="I27" s="54">
        <f>ROUND(SUM(F27:H27),0)</f>
        <v>0</v>
      </c>
    </row>
    <row r="29" spans="1:9" ht="15" x14ac:dyDescent="0.2">
      <c r="D29" s="12" t="s">
        <v>88</v>
      </c>
      <c r="F29" s="54">
        <f>ROUND(SUBTOTAL(9,F23:F28),0)</f>
        <v>0</v>
      </c>
      <c r="G29" s="54">
        <f>ROUND(SUBTOTAL(9,G23:G28),0)</f>
        <v>0</v>
      </c>
      <c r="I29" s="54">
        <f>SUBTOTAL(9,I23:I28)</f>
        <v>0</v>
      </c>
    </row>
    <row r="30" spans="1:9" x14ac:dyDescent="0.15">
      <c r="D30" s="12"/>
    </row>
    <row r="31" spans="1:9" x14ac:dyDescent="0.15">
      <c r="D31" s="12"/>
    </row>
    <row r="32" spans="1:9" ht="24" x14ac:dyDescent="0.15">
      <c r="A32" s="1" t="s">
        <v>65</v>
      </c>
      <c r="B32" s="26" t="s">
        <v>208</v>
      </c>
      <c r="C32" s="26"/>
      <c r="D32" s="26" t="s">
        <v>63</v>
      </c>
      <c r="E32" s="1"/>
      <c r="F32" s="1"/>
      <c r="G32" s="1"/>
      <c r="H32" s="1"/>
      <c r="I32" s="1"/>
    </row>
    <row r="33" spans="1:9" ht="15" x14ac:dyDescent="0.2">
      <c r="A33" s="39" t="s">
        <v>209</v>
      </c>
      <c r="B33" s="39"/>
      <c r="C33" s="51"/>
      <c r="D33" s="52" t="s">
        <v>205</v>
      </c>
      <c r="F33" s="47"/>
      <c r="G33" s="48" t="str">
        <f t="shared" ref="G33:G39" si="2">IF(grant_term="","",IF(grant_term=12,"N/A",IF(grant_term=24,"Please Input")))</f>
        <v/>
      </c>
      <c r="I33" s="54">
        <f t="shared" ref="I33:I39" si="3">ROUND(SUM(F33:H33),0)</f>
        <v>0</v>
      </c>
    </row>
    <row r="34" spans="1:9" ht="15" x14ac:dyDescent="0.2">
      <c r="A34" s="39" t="s">
        <v>209</v>
      </c>
      <c r="B34" s="39"/>
      <c r="C34" s="51"/>
      <c r="D34" s="52" t="s">
        <v>205</v>
      </c>
      <c r="F34" s="47"/>
      <c r="G34" s="48" t="str">
        <f t="shared" si="2"/>
        <v/>
      </c>
      <c r="I34" s="54">
        <f t="shared" si="3"/>
        <v>0</v>
      </c>
    </row>
    <row r="35" spans="1:9" ht="15" x14ac:dyDescent="0.2">
      <c r="A35" s="39" t="s">
        <v>209</v>
      </c>
      <c r="B35" s="39"/>
      <c r="C35" s="51"/>
      <c r="D35" s="52" t="s">
        <v>205</v>
      </c>
      <c r="F35" s="47"/>
      <c r="G35" s="48" t="str">
        <f t="shared" si="2"/>
        <v/>
      </c>
      <c r="I35" s="54">
        <f t="shared" si="3"/>
        <v>0</v>
      </c>
    </row>
    <row r="36" spans="1:9" ht="15" x14ac:dyDescent="0.2">
      <c r="A36" s="39" t="s">
        <v>209</v>
      </c>
      <c r="B36" s="39"/>
      <c r="C36" s="51"/>
      <c r="D36" s="52" t="s">
        <v>205</v>
      </c>
      <c r="F36" s="47"/>
      <c r="G36" s="48" t="str">
        <f t="shared" si="2"/>
        <v/>
      </c>
      <c r="I36" s="54">
        <f t="shared" si="3"/>
        <v>0</v>
      </c>
    </row>
    <row r="37" spans="1:9" ht="15" x14ac:dyDescent="0.2">
      <c r="A37" s="39" t="s">
        <v>209</v>
      </c>
      <c r="B37" s="39"/>
      <c r="C37" s="51"/>
      <c r="D37" s="52" t="s">
        <v>205</v>
      </c>
      <c r="F37" s="47"/>
      <c r="G37" s="48" t="str">
        <f t="shared" si="2"/>
        <v/>
      </c>
      <c r="I37" s="54">
        <f t="shared" si="3"/>
        <v>0</v>
      </c>
    </row>
    <row r="38" spans="1:9" ht="15" x14ac:dyDescent="0.2">
      <c r="A38" s="39" t="s">
        <v>209</v>
      </c>
      <c r="B38" s="39"/>
      <c r="C38" s="51"/>
      <c r="D38" s="52" t="s">
        <v>205</v>
      </c>
      <c r="F38" s="47"/>
      <c r="G38" s="48" t="str">
        <f t="shared" si="2"/>
        <v/>
      </c>
      <c r="I38" s="54">
        <f t="shared" si="3"/>
        <v>0</v>
      </c>
    </row>
    <row r="39" spans="1:9" ht="15" x14ac:dyDescent="0.2">
      <c r="A39" s="39" t="s">
        <v>209</v>
      </c>
      <c r="B39" s="39"/>
      <c r="C39" s="51"/>
      <c r="D39" s="52" t="s">
        <v>205</v>
      </c>
      <c r="F39" s="47"/>
      <c r="G39" s="48" t="str">
        <f t="shared" si="2"/>
        <v/>
      </c>
      <c r="I39" s="54">
        <f t="shared" si="3"/>
        <v>0</v>
      </c>
    </row>
    <row r="41" spans="1:9" ht="15" x14ac:dyDescent="0.2">
      <c r="D41" s="12" t="s">
        <v>66</v>
      </c>
      <c r="F41" s="54">
        <f>ROUND(SUBTOTAL(9,F33:F40),0)</f>
        <v>0</v>
      </c>
      <c r="G41" s="54">
        <f>ROUND(SUBTOTAL(9,G33:G40),0)</f>
        <v>0</v>
      </c>
      <c r="I41" s="54">
        <f>SUBTOTAL(9,I33:I40)</f>
        <v>0</v>
      </c>
    </row>
    <row r="42" spans="1:9" x14ac:dyDescent="0.15">
      <c r="D42" s="12"/>
    </row>
    <row r="43" spans="1:9" ht="15.75" thickBot="1" x14ac:dyDescent="0.25">
      <c r="D43" s="12" t="s">
        <v>298</v>
      </c>
      <c r="F43" s="55">
        <f>ROUND(SUBTOTAL(9,F9:F42),0)</f>
        <v>0</v>
      </c>
      <c r="G43" s="55">
        <f>ROUND(SUBTOTAL(9,G9:G42),0)</f>
        <v>0</v>
      </c>
      <c r="I43" s="55">
        <f>SUM(F43:H43)</f>
        <v>0</v>
      </c>
    </row>
    <row r="44" spans="1:9" ht="13.5" hidden="1" thickTop="1" x14ac:dyDescent="0.15">
      <c r="D44" s="12"/>
    </row>
    <row r="45" spans="1:9" ht="15.75" hidden="1" thickBot="1" x14ac:dyDescent="0.25">
      <c r="D45" s="12" t="s">
        <v>67</v>
      </c>
      <c r="F45" s="55" t="str">
        <f>IF(ind_cost_rate="No","N/A",ROUND(SUMIFS(F$9:F$42,$D$9:$D$42,"Yes")*ind_cost_rate,0))</f>
        <v>N/A</v>
      </c>
      <c r="G45" s="55" t="str">
        <f>IF(ind_cost_rate="No","N/A",ROUND(SUMIFS(G$9:G$42,$D$9:$D$42,"Yes")*ind_cost_rate,0))</f>
        <v>N/A</v>
      </c>
      <c r="I45" s="55">
        <f>SUM(F45:H45)</f>
        <v>0</v>
      </c>
    </row>
    <row r="46" spans="1:9" ht="13.5" thickTop="1" x14ac:dyDescent="0.15">
      <c r="D46" s="12"/>
    </row>
    <row r="47" spans="1:9" x14ac:dyDescent="0.15">
      <c r="F47" s="8"/>
    </row>
  </sheetData>
  <sheetProtection algorithmName="SHA-512" hashValue="jPkqelUY23KNajkuff2sDqTHtKsxATGbfLHdnybULMlu5A0Cxf8tB4lk2ETwHaVLues8si5laif2o1LeNlbH9Q==" saltValue="wjbcK5eBviXAPkqS8CNTMw==" spinCount="100000" sheet="1" objects="1" scenarios="1"/>
  <dataValidations count="1">
    <dataValidation type="list" allowBlank="1" showInputMessage="1" showErrorMessage="1" sqref="B9:B17" xr:uid="{94C89E89-E15B-F742-AA6D-E057CAF1DCC3}">
      <formula1>"Survey Fees, Data Purchase, RDC Access"</formula1>
    </dataValidation>
  </dataValidations>
  <printOptions horizontalCentered="1"/>
  <pageMargins left="0.25" right="0.25" top="0.75" bottom="0.75" header="0.3" footer="0.3"/>
  <pageSetup scale="83" orientation="portrait" r:id="rId1"/>
  <headerFooter>
    <oddFooter>&amp;C&amp;A&amp;R&amp;P/&amp;N</oddFooter>
  </headerFooter>
  <customProperties>
    <customPr name="f03b1acd6" r:id="rId2"/>
  </customProperties>
  <ignoredErrors>
    <ignoredError sqref="G28 G21:G22 G30:G3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109A-2904-42D4-A177-6FE7B7EBED48}">
  <sheetPr codeName="Sheet5">
    <tabColor rgb="FFAFC876"/>
  </sheetPr>
  <dimension ref="A1:AB68"/>
  <sheetViews>
    <sheetView topLeftCell="B43" zoomScale="85" zoomScaleNormal="85" workbookViewId="0">
      <selection activeCell="I60" sqref="I60"/>
    </sheetView>
  </sheetViews>
  <sheetFormatPr defaultColWidth="8.76171875" defaultRowHeight="12.75" outlineLevelRow="1" x14ac:dyDescent="0.15"/>
  <cols>
    <col min="1" max="2" width="19.41796875" customWidth="1"/>
    <col min="3" max="3" width="24.40625" customWidth="1"/>
    <col min="4" max="4" width="11.4609375" customWidth="1"/>
    <col min="5" max="5" width="11.8671875" customWidth="1"/>
    <col min="6" max="6" width="10.515625" customWidth="1"/>
    <col min="7" max="7" width="13.484375" customWidth="1"/>
    <col min="8" max="8" width="2.55859375" customWidth="1"/>
    <col min="9" max="10" width="12.5390625" customWidth="1"/>
    <col min="11" max="11" width="13.484375" customWidth="1"/>
    <col min="12" max="12" width="2.55859375" customWidth="1"/>
    <col min="13" max="14" width="10.515625" customWidth="1"/>
    <col min="15" max="15" width="2.55859375" customWidth="1"/>
    <col min="16" max="16" width="9.9765625" customWidth="1"/>
    <col min="17" max="17" width="2.55859375" customWidth="1"/>
    <col min="18" max="18" width="10.515625" customWidth="1"/>
    <col min="20" max="20" width="2.55859375" customWidth="1"/>
    <col min="21" max="21" width="9.9765625" customWidth="1"/>
    <col min="22" max="22" width="2.55859375" customWidth="1"/>
    <col min="23" max="24" width="10.515625" customWidth="1"/>
    <col min="25" max="25" width="2.55859375" customWidth="1"/>
    <col min="26" max="26" width="9.9765625" customWidth="1"/>
  </cols>
  <sheetData>
    <row r="1" spans="1:28" x14ac:dyDescent="0.15">
      <c r="A1" s="1" t="str">
        <f>PROPER(subcontractor1)</f>
        <v/>
      </c>
      <c r="K1" s="9"/>
      <c r="P1" s="25"/>
      <c r="AB1">
        <f>ROUND(IF(AND($C10="Yes",$E10&gt;=250000),MIN($E10*$F10,12500),MIN(E10*MIN(F10,0.25),20000)),0)</f>
        <v>0</v>
      </c>
    </row>
    <row r="2" spans="1:28" x14ac:dyDescent="0.15">
      <c r="A2" s="1" t="str">
        <f>PROPER(proj_title)</f>
        <v/>
      </c>
      <c r="G2" s="9"/>
      <c r="I2" s="21"/>
    </row>
    <row r="3" spans="1:28" x14ac:dyDescent="0.15">
      <c r="A3" s="1" t="s">
        <v>296</v>
      </c>
    </row>
    <row r="4" spans="1:28" x14ac:dyDescent="0.15">
      <c r="A4" s="11" t="e">
        <f>TEXT(start_date,"m/d/yy")&amp;" to "&amp;(TEXT(EOMONTH(start_date,grant_term-1),"m/d/yy"))</f>
        <v>#NUM!</v>
      </c>
      <c r="B4" s="8"/>
      <c r="C4" s="8"/>
      <c r="D4" s="8"/>
    </row>
    <row r="5" spans="1:28" x14ac:dyDescent="0.15">
      <c r="A5" s="16">
        <f>grant_amount</f>
        <v>0</v>
      </c>
      <c r="I5" s="21"/>
    </row>
    <row r="8" spans="1:28" x14ac:dyDescent="0.15">
      <c r="E8" s="18" t="str">
        <f>"Year 1: "&amp;TEXT(start_date,"m-yy")&amp;" to "&amp;TEXT(EOMONTH(start_date,11),"m-yy")&amp;" Assumptions"</f>
        <v>Year 1: 1-00 to 12-00 Assumptions</v>
      </c>
      <c r="F8" s="17"/>
      <c r="G8" s="17"/>
      <c r="I8" s="18" t="str">
        <f>IF(grant_term&gt;12,"Year 2: "&amp;TEXT(EOMONTH(start_date,12),"m-yy")&amp;" to "&amp;TEXT(EOMONTH(start_date,23),"m-yy")&amp;" Assumptions","N/A 1 yr grant")</f>
        <v>N/A 1 yr grant</v>
      </c>
      <c r="J8" s="17"/>
      <c r="K8" s="17"/>
      <c r="M8" s="28"/>
      <c r="N8" s="28"/>
    </row>
    <row r="9" spans="1:28" ht="54" customHeight="1" x14ac:dyDescent="0.15">
      <c r="A9" s="1" t="s">
        <v>14</v>
      </c>
      <c r="B9" s="1" t="s">
        <v>15</v>
      </c>
      <c r="C9" s="26" t="s">
        <v>91</v>
      </c>
      <c r="D9" s="26" t="s">
        <v>16</v>
      </c>
      <c r="E9" s="19" t="s">
        <v>284</v>
      </c>
      <c r="F9" s="19" t="s">
        <v>18</v>
      </c>
      <c r="G9" s="19" t="str">
        <f>"Fringe Rate (Max "&amp;TEXT(Max_FR, "#%")&amp;")"</f>
        <v>Fringe Rate (Max 40%)</v>
      </c>
      <c r="H9" s="1"/>
      <c r="I9" s="19" t="s">
        <v>284</v>
      </c>
      <c r="J9" s="19" t="s">
        <v>18</v>
      </c>
      <c r="K9" s="19" t="str">
        <f>"Fringe Rate (Max "&amp;TEXT(Max_FR, "#%")&amp;")"</f>
        <v>Fringe Rate (Max 40%)</v>
      </c>
      <c r="L9" s="9"/>
      <c r="M9" s="19" t="s">
        <v>19</v>
      </c>
      <c r="N9" s="19" t="s">
        <v>20</v>
      </c>
      <c r="P9" s="19" t="s">
        <v>21</v>
      </c>
      <c r="Q9" s="19"/>
      <c r="R9" s="19" t="s">
        <v>22</v>
      </c>
      <c r="S9" s="19" t="s">
        <v>23</v>
      </c>
      <c r="T9" s="19"/>
      <c r="U9" s="19" t="s">
        <v>24</v>
      </c>
      <c r="V9" s="9"/>
      <c r="W9" s="19" t="s">
        <v>25</v>
      </c>
      <c r="X9" s="19" t="s">
        <v>26</v>
      </c>
      <c r="Z9" s="19" t="s">
        <v>27</v>
      </c>
    </row>
    <row r="10" spans="1:28" ht="15" x14ac:dyDescent="0.2">
      <c r="A10" t="s">
        <v>283</v>
      </c>
      <c r="B10" s="40"/>
      <c r="C10" s="41"/>
      <c r="D10" s="52" t="s">
        <v>205</v>
      </c>
      <c r="E10" s="45"/>
      <c r="F10" s="46"/>
      <c r="G10" s="201"/>
      <c r="I10" s="48" t="str">
        <f t="shared" ref="I10:K12" si="0">IF(grant_term="","",IF(grant_term=12,"N/A",IF(grant_term=24,"Please Input")))</f>
        <v/>
      </c>
      <c r="J10" s="203" t="str">
        <f t="shared" si="0"/>
        <v/>
      </c>
      <c r="K10" s="202" t="str">
        <f t="shared" si="0"/>
        <v/>
      </c>
      <c r="M10" s="27" cm="1">
        <f t="array" aca="1" ref="M10" ca="1">ROUND(IF($C10="TT",TT_year1_sal,
IF($C10="NT",NT_year1_sal,IF($C10="PD",PD_year1_sal,
IF($C10="",0)))),0)</f>
        <v>0</v>
      </c>
      <c r="N10" s="32" cm="1">
        <f t="array" aca="1" ref="N10" ca="1">IFERROR(ROUND(
IF($C10="TT",TT_year2_sal,
IF($C10="NT",NT_year2_sal, IF($C10="PD",PD_year2_sal,
IF($C10="",0)))),0),"N/A")</f>
        <v>0</v>
      </c>
      <c r="P10" s="22">
        <f ca="1">SUBTOTAL(9,M10:O10)</f>
        <v>0</v>
      </c>
      <c r="R10" s="22">
        <f ca="1">IFERROR(ROUND(M10*G10,0),0)</f>
        <v>0</v>
      </c>
      <c r="S10" s="22">
        <f ca="1">IFERROR(ROUND(N10*K10,0),0)</f>
        <v>0</v>
      </c>
      <c r="U10" s="22">
        <f ca="1">SUBTOTAL(9,R10:T10)</f>
        <v>0</v>
      </c>
      <c r="W10" s="22">
        <f ca="1">M10+R10</f>
        <v>0</v>
      </c>
      <c r="X10" s="58">
        <f ca="1">IFERROR(IF(grant_term=12,"N/A",N10+S10),0)</f>
        <v>0</v>
      </c>
      <c r="Z10" s="22">
        <f ca="1">SUM(W10:Y10)</f>
        <v>0</v>
      </c>
    </row>
    <row r="11" spans="1:28" ht="15" x14ac:dyDescent="0.2">
      <c r="A11" t="s">
        <v>28</v>
      </c>
      <c r="B11" s="40"/>
      <c r="C11" s="41"/>
      <c r="D11" s="52" t="s">
        <v>205</v>
      </c>
      <c r="E11" s="47"/>
      <c r="F11" s="46"/>
      <c r="G11" s="201"/>
      <c r="I11" s="48" t="str">
        <f t="shared" si="0"/>
        <v/>
      </c>
      <c r="J11" s="203" t="str">
        <f t="shared" si="0"/>
        <v/>
      </c>
      <c r="K11" s="202" t="str">
        <f t="shared" si="0"/>
        <v/>
      </c>
      <c r="M11" s="23" cm="1">
        <f t="array" aca="1" ref="M11" ca="1">ROUND(IF($C11="TT",TT_year1_sal,
IF($C11="NT",NT_year1_sal,IF($C11="PD",PD_year1_sal,
IF($C11="",0)))),0)</f>
        <v>0</v>
      </c>
      <c r="N11" s="23" cm="1">
        <f t="array" aca="1" ref="N11" ca="1">IFERROR(ROUND(
IF($C11="TT",TT_year2_sal,
IF($C11="NT",NT_year2_sal, IF($C11="PD",PD_year2_sal,
IF($C11="",0)))),0),"N/A")</f>
        <v>0</v>
      </c>
      <c r="P11" s="23">
        <f ca="1">SUBTOTAL(9,M11:O11)</f>
        <v>0</v>
      </c>
      <c r="R11" s="23">
        <f t="shared" ref="R11:R12" ca="1" si="1">IFERROR(ROUND(M11*G11,0),0)</f>
        <v>0</v>
      </c>
      <c r="S11" s="23">
        <f t="shared" ref="S11:S12" ca="1" si="2">IFERROR(ROUND(N11*K11,0),0)</f>
        <v>0</v>
      </c>
      <c r="U11" s="23">
        <f t="shared" ref="U11:U12" ca="1" si="3">SUBTOTAL(9,R11:T11)</f>
        <v>0</v>
      </c>
      <c r="W11" s="23">
        <f t="shared" ref="W11:W12" ca="1" si="4">M11+R11</f>
        <v>0</v>
      </c>
      <c r="X11" s="35">
        <f ca="1">IFERROR(IF(grant_term=12,"N/A",N11+S11),0)</f>
        <v>0</v>
      </c>
      <c r="Z11" s="23">
        <f ca="1">SUM(W11:Y11)</f>
        <v>0</v>
      </c>
    </row>
    <row r="12" spans="1:28" ht="15" x14ac:dyDescent="0.2">
      <c r="A12" t="s">
        <v>29</v>
      </c>
      <c r="B12" s="40"/>
      <c r="C12" s="41"/>
      <c r="D12" s="52" t="s">
        <v>205</v>
      </c>
      <c r="E12" s="47"/>
      <c r="F12" s="46"/>
      <c r="G12" s="201"/>
      <c r="I12" s="48" t="str">
        <f t="shared" si="0"/>
        <v/>
      </c>
      <c r="J12" s="203" t="str">
        <f t="shared" si="0"/>
        <v/>
      </c>
      <c r="K12" s="202" t="str">
        <f t="shared" si="0"/>
        <v/>
      </c>
      <c r="M12" s="23" cm="1">
        <f t="array" aca="1" ref="M12" ca="1">ROUND(IF($C12="TT",TT_year1_sal,
IF($C12="NT",NT_year1_sal,IF($C12="PD",PD_year1_sal,
IF($C12="",0)))),0)</f>
        <v>0</v>
      </c>
      <c r="N12" s="23" cm="1">
        <f t="array" aca="1" ref="N12" ca="1">IFERROR(ROUND(
IF($C12="TT",TT_year2_sal,
IF($C12="NT",NT_year2_sal, IF($C12="PD",PD_year2_sal,
IF($C12="",0)))),0),"N/A")</f>
        <v>0</v>
      </c>
      <c r="P12" s="23">
        <f ca="1">SUBTOTAL(9,M12:O12)</f>
        <v>0</v>
      </c>
      <c r="R12" s="23">
        <f t="shared" ca="1" si="1"/>
        <v>0</v>
      </c>
      <c r="S12" s="23">
        <f t="shared" ca="1" si="2"/>
        <v>0</v>
      </c>
      <c r="U12" s="23">
        <f t="shared" ca="1" si="3"/>
        <v>0</v>
      </c>
      <c r="W12" s="23">
        <f t="shared" ca="1" si="4"/>
        <v>0</v>
      </c>
      <c r="X12" s="35">
        <f ca="1">IFERROR(IF(grant_term=12,"N/A",N12+S12),0)</f>
        <v>0</v>
      </c>
      <c r="Z12" s="23">
        <f ca="1">SUM(W12:Y12)</f>
        <v>0</v>
      </c>
    </row>
    <row r="13" spans="1:28" ht="6" customHeight="1" x14ac:dyDescent="0.15">
      <c r="C13" s="20"/>
      <c r="X13" s="9"/>
    </row>
    <row r="14" spans="1:28" ht="15" x14ac:dyDescent="0.2">
      <c r="A14" s="186" t="s">
        <v>30</v>
      </c>
      <c r="B14" s="187"/>
      <c r="C14" s="188"/>
      <c r="D14" s="187"/>
      <c r="E14" s="187"/>
      <c r="F14" s="187"/>
      <c r="G14" s="187"/>
      <c r="H14" s="187"/>
      <c r="I14" s="187"/>
      <c r="J14" s="187"/>
      <c r="K14" s="189"/>
      <c r="M14" s="23">
        <f ca="1">SUBTOTAL(9,M10:M13)</f>
        <v>0</v>
      </c>
      <c r="N14" s="23">
        <f ca="1">SUBTOTAL(9,N10:N13)</f>
        <v>0</v>
      </c>
      <c r="P14" s="23">
        <f ca="1">SUM(P10:P13)</f>
        <v>0</v>
      </c>
      <c r="R14" s="23">
        <f ca="1">SUBTOTAL(9,R10:R13)</f>
        <v>0</v>
      </c>
      <c r="S14" s="23">
        <f ca="1">SUBTOTAL(9,S10:S13)</f>
        <v>0</v>
      </c>
      <c r="U14" s="23">
        <f ca="1">SUM(U10:U13)</f>
        <v>0</v>
      </c>
      <c r="W14" s="23">
        <f ca="1">SUBTOTAL(9,W10:W13)</f>
        <v>0</v>
      </c>
      <c r="X14" s="35">
        <f ca="1">SUBTOTAL(9,X10:X13)</f>
        <v>0</v>
      </c>
      <c r="Z14" s="23">
        <f ca="1">SUBTOTAL(9,Z10:Z13)</f>
        <v>0</v>
      </c>
    </row>
    <row r="15" spans="1:28" x14ac:dyDescent="0.15">
      <c r="C15" s="20"/>
      <c r="X15" s="9"/>
    </row>
    <row r="16" spans="1:28" ht="24" x14ac:dyDescent="0.15">
      <c r="A16" s="31" t="s">
        <v>288</v>
      </c>
      <c r="B16" s="1" t="s">
        <v>31</v>
      </c>
      <c r="C16" s="26" t="s">
        <v>32</v>
      </c>
      <c r="D16" s="26"/>
      <c r="E16" s="19" t="s">
        <v>17</v>
      </c>
      <c r="F16" s="19" t="s">
        <v>18</v>
      </c>
      <c r="G16" s="19" t="str">
        <f>"Fringe Rate (Max "&amp;TEXT(Max_FR, "#%")&amp;")"</f>
        <v>Fringe Rate (Max 40%)</v>
      </c>
      <c r="H16" s="1"/>
      <c r="I16" s="19" t="s">
        <v>17</v>
      </c>
      <c r="J16" s="19" t="s">
        <v>18</v>
      </c>
      <c r="K16" s="19" t="str">
        <f>"Fringe Rate (Max "&amp;TEXT(Max_FR, "#%")&amp;")"</f>
        <v>Fringe Rate (Max 40%)</v>
      </c>
      <c r="W16" s="9"/>
      <c r="X16" s="9"/>
      <c r="Y16" s="9"/>
      <c r="Z16" s="9"/>
    </row>
    <row r="17" spans="1:26" ht="15" x14ac:dyDescent="0.2">
      <c r="A17" t="s">
        <v>33</v>
      </c>
      <c r="B17" s="40"/>
      <c r="C17" s="41"/>
      <c r="D17" s="52" t="s">
        <v>205</v>
      </c>
      <c r="E17" s="45"/>
      <c r="F17" s="46"/>
      <c r="G17" s="201"/>
      <c r="I17" s="48" t="str">
        <f t="shared" ref="I17:K22" si="5">IF(grant_term="","",IF(grant_term=12,"N/A",IF(grant_term=24,"Please Input")))</f>
        <v/>
      </c>
      <c r="J17" s="49" t="str">
        <f t="shared" si="5"/>
        <v/>
      </c>
      <c r="K17" s="202" t="str">
        <f t="shared" si="5"/>
        <v/>
      </c>
      <c r="M17" s="22" cm="1">
        <f t="array" aca="1" ref="M17" ca="1">IFERROR(ROUND(IF($C17="",0,IF($C17="PD",PD_year1_sal,$E17*$F17)),0),0)</f>
        <v>0</v>
      </c>
      <c r="N17" s="22" cm="1">
        <f t="array" aca="1" ref="N17" ca="1">IFERROR(ROUND(IF($C17="",0,IF($C17="PD",PD_year2_sal,IF(grant_term=24,$I17*$J17,0))),0),0)</f>
        <v>0</v>
      </c>
      <c r="P17" s="22">
        <f ca="1">SUBTOTAL(9,M17:O17)</f>
        <v>0</v>
      </c>
      <c r="R17" s="22">
        <f ca="1">IFERROR(ROUND(M17*G17,0),0)</f>
        <v>0</v>
      </c>
      <c r="S17" s="22">
        <f ca="1">IFERROR(ROUND(N17*K17,0),0)</f>
        <v>0</v>
      </c>
      <c r="U17" s="22">
        <f t="shared" ref="U17:U22" ca="1" si="6">SUBTOTAL(9,R17:T17)</f>
        <v>0</v>
      </c>
      <c r="W17" s="22">
        <f ca="1">M17+R17</f>
        <v>0</v>
      </c>
      <c r="X17" s="58">
        <f ca="1">IFERROR(IF(grant_term=12,"N/A",N17+S17),0)</f>
        <v>0</v>
      </c>
      <c r="Z17" s="22">
        <f t="shared" ref="Z17:Z22" ca="1" si="7">SUM(W17:Y17)</f>
        <v>0</v>
      </c>
    </row>
    <row r="18" spans="1:26" ht="15" x14ac:dyDescent="0.2">
      <c r="A18" t="s">
        <v>34</v>
      </c>
      <c r="B18" s="40"/>
      <c r="C18" s="41"/>
      <c r="D18" s="52" t="s">
        <v>205</v>
      </c>
      <c r="E18" s="47"/>
      <c r="F18" s="46"/>
      <c r="G18" s="201"/>
      <c r="I18" s="48" t="str">
        <f t="shared" si="5"/>
        <v/>
      </c>
      <c r="J18" s="49" t="str">
        <f t="shared" si="5"/>
        <v/>
      </c>
      <c r="K18" s="202" t="str">
        <f t="shared" si="5"/>
        <v/>
      </c>
      <c r="M18" s="23" cm="1">
        <f t="array" aca="1" ref="M18" ca="1">IFERROR(ROUND(IF($C18="",0,IF($C18="PD",PD_year1_sal,$E18*$F18)),0),0)</f>
        <v>0</v>
      </c>
      <c r="N18" s="23" cm="1">
        <f t="array" aca="1" ref="N18" ca="1">IFERROR(ROUND(IF($C18="",0,IF($C18="PD",PD_year2_sal,IF(grant_term=24,$I18*$J18,0))),0),0)</f>
        <v>0</v>
      </c>
      <c r="P18" s="23">
        <f ca="1">SUBTOTAL(9,M18:O18)</f>
        <v>0</v>
      </c>
      <c r="R18" s="23">
        <f t="shared" ref="R18:R22" ca="1" si="8">IFERROR(ROUND(M18*G18,0),0)</f>
        <v>0</v>
      </c>
      <c r="S18" s="23">
        <f t="shared" ref="S18:S22" ca="1" si="9">IFERROR(ROUND(N18*K18,0),0)</f>
        <v>0</v>
      </c>
      <c r="U18" s="23">
        <f t="shared" ca="1" si="6"/>
        <v>0</v>
      </c>
      <c r="W18" s="23">
        <f t="shared" ref="W18:W22" ca="1" si="10">M18+R18</f>
        <v>0</v>
      </c>
      <c r="X18" s="35">
        <f t="shared" ref="X18:X22" ca="1" si="11">IFERROR(IF(grant_term=12,"N/A",N18+S18),0)</f>
        <v>0</v>
      </c>
      <c r="Z18" s="23">
        <f t="shared" ca="1" si="7"/>
        <v>0</v>
      </c>
    </row>
    <row r="19" spans="1:26" ht="15" x14ac:dyDescent="0.2">
      <c r="A19" t="s">
        <v>35</v>
      </c>
      <c r="B19" s="40"/>
      <c r="C19" s="41"/>
      <c r="D19" s="52" t="s">
        <v>205</v>
      </c>
      <c r="E19" s="47"/>
      <c r="F19" s="46"/>
      <c r="G19" s="201"/>
      <c r="I19" s="48" t="str">
        <f t="shared" si="5"/>
        <v/>
      </c>
      <c r="J19" s="49" t="str">
        <f t="shared" si="5"/>
        <v/>
      </c>
      <c r="K19" s="202" t="str">
        <f t="shared" si="5"/>
        <v/>
      </c>
      <c r="M19" s="23" cm="1">
        <f t="array" aca="1" ref="M19" ca="1">IFERROR(ROUND(IF($C19="",0,IF($C19="PD",PD_year1_sal,$E19*$F19)),0),0)</f>
        <v>0</v>
      </c>
      <c r="N19" s="23" cm="1">
        <f t="array" aca="1" ref="N19" ca="1">IFERROR(ROUND(IF($C19="",0,IF($C19="PD",PD_year2_sal,IF(grant_term=24,$I19*$J19,0))),0),0)</f>
        <v>0</v>
      </c>
      <c r="P19" s="23">
        <f ca="1">SUBTOTAL(9,M19:O19)</f>
        <v>0</v>
      </c>
      <c r="R19" s="23">
        <f t="shared" ca="1" si="8"/>
        <v>0</v>
      </c>
      <c r="S19" s="23">
        <f t="shared" ca="1" si="9"/>
        <v>0</v>
      </c>
      <c r="U19" s="23">
        <f t="shared" ca="1" si="6"/>
        <v>0</v>
      </c>
      <c r="W19" s="23">
        <f t="shared" ca="1" si="10"/>
        <v>0</v>
      </c>
      <c r="X19" s="35">
        <f t="shared" ca="1" si="11"/>
        <v>0</v>
      </c>
      <c r="Z19" s="23">
        <f t="shared" ca="1" si="7"/>
        <v>0</v>
      </c>
    </row>
    <row r="20" spans="1:26" ht="15" x14ac:dyDescent="0.2">
      <c r="A20" t="s">
        <v>36</v>
      </c>
      <c r="B20" s="40"/>
      <c r="C20" s="41"/>
      <c r="D20" s="52" t="s">
        <v>205</v>
      </c>
      <c r="E20" s="47"/>
      <c r="F20" s="46"/>
      <c r="G20" s="201"/>
      <c r="I20" s="48" t="str">
        <f t="shared" si="5"/>
        <v/>
      </c>
      <c r="J20" s="49" t="str">
        <f t="shared" si="5"/>
        <v/>
      </c>
      <c r="K20" s="202" t="str">
        <f t="shared" si="5"/>
        <v/>
      </c>
      <c r="M20" s="23" cm="1">
        <f t="array" aca="1" ref="M20" ca="1">IFERROR(ROUND(IF($C20="",0,IF($C20="PD",PD_year1_sal,$E20*$F20)),0),0)</f>
        <v>0</v>
      </c>
      <c r="N20" s="23" cm="1">
        <f t="array" aca="1" ref="N20" ca="1">IFERROR(ROUND(IF($C20="",0,IF($C20="PD",PD_year2_sal,IF(grant_term=24,$I20*$J20,0))),0),0)</f>
        <v>0</v>
      </c>
      <c r="P20" s="23">
        <f t="shared" ref="P20:P22" ca="1" si="12">SUBTOTAL(9,M20:O20)</f>
        <v>0</v>
      </c>
      <c r="R20" s="23">
        <f t="shared" ca="1" si="8"/>
        <v>0</v>
      </c>
      <c r="S20" s="23">
        <f t="shared" ca="1" si="9"/>
        <v>0</v>
      </c>
      <c r="U20" s="23">
        <f t="shared" ca="1" si="6"/>
        <v>0</v>
      </c>
      <c r="W20" s="23">
        <f t="shared" ca="1" si="10"/>
        <v>0</v>
      </c>
      <c r="X20" s="35">
        <f t="shared" ca="1" si="11"/>
        <v>0</v>
      </c>
      <c r="Z20" s="23">
        <f t="shared" ca="1" si="7"/>
        <v>0</v>
      </c>
    </row>
    <row r="21" spans="1:26" ht="15" hidden="1" outlineLevel="1" x14ac:dyDescent="0.2">
      <c r="A21" t="s">
        <v>37</v>
      </c>
      <c r="B21" s="40"/>
      <c r="C21" s="41"/>
      <c r="D21" s="52" t="s">
        <v>205</v>
      </c>
      <c r="E21" s="47"/>
      <c r="F21" s="46"/>
      <c r="G21" s="46"/>
      <c r="I21" s="48" t="str">
        <f t="shared" si="5"/>
        <v/>
      </c>
      <c r="J21" s="49" t="str">
        <f t="shared" si="5"/>
        <v/>
      </c>
      <c r="K21" s="60" t="str">
        <f t="shared" si="5"/>
        <v/>
      </c>
      <c r="M21" s="23" cm="1">
        <f t="array" aca="1" ref="M21" ca="1">IFERROR(ROUND(IF($C21="",0,IF($C21="PD",PD_year1_sal,$E21*$F21)),0),0)</f>
        <v>0</v>
      </c>
      <c r="N21" s="23" cm="1">
        <f t="array" aca="1" ref="N21" ca="1">IFERROR(ROUND(IF($C21="",0,IF($C21="PD",PD_year2_sal,IF(grant_term=24,$I21*$J21,0))),0),0)</f>
        <v>0</v>
      </c>
      <c r="P21" s="23">
        <f t="shared" ca="1" si="12"/>
        <v>0</v>
      </c>
      <c r="R21" s="23">
        <f t="shared" ca="1" si="8"/>
        <v>0</v>
      </c>
      <c r="S21" s="23">
        <f t="shared" ca="1" si="9"/>
        <v>0</v>
      </c>
      <c r="U21" s="23">
        <f t="shared" ca="1" si="6"/>
        <v>0</v>
      </c>
      <c r="W21" s="23">
        <f t="shared" ca="1" si="10"/>
        <v>0</v>
      </c>
      <c r="X21" s="35">
        <f t="shared" ca="1" si="11"/>
        <v>0</v>
      </c>
      <c r="Z21" s="23">
        <f t="shared" ca="1" si="7"/>
        <v>0</v>
      </c>
    </row>
    <row r="22" spans="1:26" ht="15" hidden="1" outlineLevel="1" x14ac:dyDescent="0.2">
      <c r="A22" t="s">
        <v>38</v>
      </c>
      <c r="B22" s="40"/>
      <c r="C22" s="41"/>
      <c r="D22" s="52" t="s">
        <v>205</v>
      </c>
      <c r="E22" s="47"/>
      <c r="F22" s="46"/>
      <c r="G22" s="46"/>
      <c r="I22" s="48" t="str">
        <f t="shared" si="5"/>
        <v/>
      </c>
      <c r="J22" s="49" t="str">
        <f t="shared" si="5"/>
        <v/>
      </c>
      <c r="K22" s="60" t="str">
        <f t="shared" si="5"/>
        <v/>
      </c>
      <c r="M22" s="23" cm="1">
        <f t="array" aca="1" ref="M22" ca="1">IFERROR(ROUND(IF($C22="",0,IF($C22="PD",PD_year1_sal,$E22*$F22)),0),0)</f>
        <v>0</v>
      </c>
      <c r="N22" s="23" cm="1">
        <f t="array" aca="1" ref="N22" ca="1">IFERROR(ROUND(IF($C22="",0,IF($C22="PD",PD_year2_sal,IF(grant_term=24,$I22*$J22,0))),0),0)</f>
        <v>0</v>
      </c>
      <c r="P22" s="23">
        <f t="shared" ca="1" si="12"/>
        <v>0</v>
      </c>
      <c r="R22" s="23">
        <f t="shared" ca="1" si="8"/>
        <v>0</v>
      </c>
      <c r="S22" s="23">
        <f t="shared" ca="1" si="9"/>
        <v>0</v>
      </c>
      <c r="U22" s="23">
        <f t="shared" ca="1" si="6"/>
        <v>0</v>
      </c>
      <c r="W22" s="23">
        <f t="shared" ca="1" si="10"/>
        <v>0</v>
      </c>
      <c r="X22" s="35">
        <f t="shared" ca="1" si="11"/>
        <v>0</v>
      </c>
      <c r="Z22" s="23">
        <f t="shared" ca="1" si="7"/>
        <v>0</v>
      </c>
    </row>
    <row r="23" spans="1:26" ht="6" customHeight="1" collapsed="1" x14ac:dyDescent="0.15">
      <c r="C23" s="20"/>
      <c r="X23" s="9"/>
    </row>
    <row r="24" spans="1:26" ht="15" x14ac:dyDescent="0.2">
      <c r="A24" s="186" t="s">
        <v>289</v>
      </c>
      <c r="B24" s="187"/>
      <c r="C24" s="188"/>
      <c r="D24" s="187"/>
      <c r="E24" s="187"/>
      <c r="F24" s="187"/>
      <c r="G24" s="187"/>
      <c r="H24" s="187"/>
      <c r="I24" s="187"/>
      <c r="J24" s="187"/>
      <c r="K24" s="189"/>
      <c r="M24" s="23">
        <f ca="1">SUBTOTAL(9,M17:M23)</f>
        <v>0</v>
      </c>
      <c r="N24" s="23">
        <f ca="1">SUBTOTAL(9,N17:N23)</f>
        <v>0</v>
      </c>
      <c r="P24" s="23">
        <f ca="1">SUM(P17:P23)</f>
        <v>0</v>
      </c>
      <c r="R24" s="23">
        <f t="shared" ref="R24:S24" ca="1" si="13">SUBTOTAL(9,R17:R23)</f>
        <v>0</v>
      </c>
      <c r="S24" s="23">
        <f t="shared" ca="1" si="13"/>
        <v>0</v>
      </c>
      <c r="U24" s="23">
        <f ca="1">SUM(U17:U23)</f>
        <v>0</v>
      </c>
      <c r="W24" s="23">
        <f ca="1">SUBTOTAL(9,W17:W23)</f>
        <v>0</v>
      </c>
      <c r="X24" s="35">
        <f ca="1">SUBTOTAL(9,X17:X23)</f>
        <v>0</v>
      </c>
      <c r="Z24" s="23">
        <f ca="1">SUBTOTAL(9,Z17:Z23)</f>
        <v>0</v>
      </c>
    </row>
    <row r="25" spans="1:26" x14ac:dyDescent="0.15">
      <c r="C25" s="20"/>
      <c r="D25" s="21"/>
      <c r="E25" s="28"/>
      <c r="F25" s="29"/>
      <c r="X25" s="9"/>
    </row>
    <row r="26" spans="1:26" ht="54" customHeight="1" x14ac:dyDescent="0.15">
      <c r="A26" s="30" t="s">
        <v>39</v>
      </c>
      <c r="B26" s="31" t="s">
        <v>40</v>
      </c>
      <c r="C26" s="26" t="s">
        <v>41</v>
      </c>
      <c r="D26" s="26"/>
      <c r="E26" s="19" t="s">
        <v>42</v>
      </c>
      <c r="F26" s="19" t="s">
        <v>43</v>
      </c>
      <c r="G26" s="19" t="str">
        <f>"Fringe Rate (Max "&amp;TEXT(Max_FR, "#%")&amp;") cannot include tuition"</f>
        <v>Fringe Rate (Max 40%) cannot include tuition</v>
      </c>
      <c r="H26" s="1"/>
      <c r="I26" s="19" t="s">
        <v>42</v>
      </c>
      <c r="J26" s="19" t="s">
        <v>43</v>
      </c>
      <c r="K26" s="19" t="str">
        <f>"Fringe Rate (Max "&amp;TEXT(Max_FR, "#%")&amp;") cannot include tuition"</f>
        <v>Fringe Rate (Max 40%) cannot include tuition</v>
      </c>
      <c r="W26" s="9"/>
      <c r="X26" s="9"/>
      <c r="Y26" s="9"/>
      <c r="Z26" s="9"/>
    </row>
    <row r="27" spans="1:26" ht="15" x14ac:dyDescent="0.2">
      <c r="A27" t="s">
        <v>44</v>
      </c>
      <c r="B27" s="42" t="s">
        <v>45</v>
      </c>
      <c r="C27" s="41"/>
      <c r="D27" s="52" t="s">
        <v>205</v>
      </c>
      <c r="E27" s="45"/>
      <c r="F27" s="39"/>
      <c r="G27" s="201"/>
      <c r="I27" s="48" t="str">
        <f t="shared" ref="I27:K34" si="14">IF(grant_term="","",IF(grant_term=12,"N/A",IF(grant_term=24,"Please Input")))</f>
        <v/>
      </c>
      <c r="J27" s="200" t="str">
        <f t="shared" si="14"/>
        <v/>
      </c>
      <c r="K27" s="202" t="str">
        <f t="shared" si="14"/>
        <v/>
      </c>
      <c r="M27" s="22">
        <f>ROUND($E27*$F27,0)</f>
        <v>0</v>
      </c>
      <c r="N27" s="22">
        <f>IFERROR(ROUND(IF(grant_term=12,"N/A",$I27*$J27),0),0)</f>
        <v>0</v>
      </c>
      <c r="P27" s="22">
        <f>SUBTOTAL(9,M27:O27)</f>
        <v>0</v>
      </c>
      <c r="R27" s="22">
        <f>IFERROR(ROUND(M27*G27,0),0)</f>
        <v>0</v>
      </c>
      <c r="S27" s="22">
        <f>IFERROR(ROUND(N27*K27,0),0)</f>
        <v>0</v>
      </c>
      <c r="U27" s="22">
        <f>SUBTOTAL(9,R27:T27)</f>
        <v>0</v>
      </c>
      <c r="W27" s="22">
        <f>M27+R27</f>
        <v>0</v>
      </c>
      <c r="X27" s="58">
        <f>IFERROR(IF(grant_term=12,"N/A",N27+S27),0)</f>
        <v>0</v>
      </c>
      <c r="Z27" s="22">
        <f t="shared" ref="Z27:Z34" si="15">SUM(W27:Y27)</f>
        <v>0</v>
      </c>
    </row>
    <row r="28" spans="1:26" ht="15" x14ac:dyDescent="0.2">
      <c r="A28" t="s">
        <v>46</v>
      </c>
      <c r="B28" s="42" t="s">
        <v>45</v>
      </c>
      <c r="C28" s="41"/>
      <c r="D28" s="52" t="s">
        <v>205</v>
      </c>
      <c r="E28" s="45"/>
      <c r="F28" s="39"/>
      <c r="G28" s="201"/>
      <c r="I28" s="48" t="str">
        <f t="shared" si="14"/>
        <v/>
      </c>
      <c r="J28" s="200" t="str">
        <f t="shared" si="14"/>
        <v/>
      </c>
      <c r="K28" s="202" t="str">
        <f t="shared" si="14"/>
        <v/>
      </c>
      <c r="M28" s="23">
        <f t="shared" ref="M28:M34" si="16">ROUND($E28*$F28,0)</f>
        <v>0</v>
      </c>
      <c r="N28" s="23">
        <f t="shared" ref="N28:N34" si="17">IFERROR(ROUND(IF(grant_term=12,"N/A",$I28*$J28),0),0)</f>
        <v>0</v>
      </c>
      <c r="P28" s="23">
        <f>SUBTOTAL(9,M28:O28)</f>
        <v>0</v>
      </c>
      <c r="R28" s="23">
        <f t="shared" ref="R28:R34" si="18">IFERROR(ROUND(M28*G28,0),0)</f>
        <v>0</v>
      </c>
      <c r="S28" s="23">
        <f t="shared" ref="S28:S34" si="19">IFERROR(ROUND(N28*K28,0),0)</f>
        <v>0</v>
      </c>
      <c r="U28" s="23">
        <f t="shared" ref="U28:U34" si="20">SUBTOTAL(9,R28:T28)</f>
        <v>0</v>
      </c>
      <c r="W28" s="23">
        <f t="shared" ref="W28:W34" si="21">M28+R28</f>
        <v>0</v>
      </c>
      <c r="X28" s="35">
        <f t="shared" ref="X28:X34" si="22">IFERROR(IF(grant_term=12,"N/A",N28+S28),0)</f>
        <v>0</v>
      </c>
      <c r="Z28" s="23">
        <f t="shared" si="15"/>
        <v>0</v>
      </c>
    </row>
    <row r="29" spans="1:26" ht="15" x14ac:dyDescent="0.2">
      <c r="A29" t="s">
        <v>47</v>
      </c>
      <c r="B29" s="42" t="s">
        <v>45</v>
      </c>
      <c r="C29" s="41"/>
      <c r="D29" s="52" t="s">
        <v>205</v>
      </c>
      <c r="E29" s="45"/>
      <c r="F29" s="39"/>
      <c r="G29" s="201"/>
      <c r="I29" s="48" t="str">
        <f t="shared" si="14"/>
        <v/>
      </c>
      <c r="J29" s="200" t="str">
        <f t="shared" si="14"/>
        <v/>
      </c>
      <c r="K29" s="202" t="str">
        <f t="shared" si="14"/>
        <v/>
      </c>
      <c r="M29" s="23">
        <f t="shared" si="16"/>
        <v>0</v>
      </c>
      <c r="N29" s="23">
        <f t="shared" si="17"/>
        <v>0</v>
      </c>
      <c r="P29" s="23">
        <f>SUBTOTAL(9,M29:O29)</f>
        <v>0</v>
      </c>
      <c r="R29" s="23">
        <f t="shared" si="18"/>
        <v>0</v>
      </c>
      <c r="S29" s="23">
        <f t="shared" si="19"/>
        <v>0</v>
      </c>
      <c r="U29" s="23">
        <f t="shared" si="20"/>
        <v>0</v>
      </c>
      <c r="W29" s="23">
        <f t="shared" si="21"/>
        <v>0</v>
      </c>
      <c r="X29" s="35">
        <f t="shared" si="22"/>
        <v>0</v>
      </c>
      <c r="Z29" s="23">
        <f t="shared" si="15"/>
        <v>0</v>
      </c>
    </row>
    <row r="30" spans="1:26" ht="15" x14ac:dyDescent="0.2">
      <c r="A30" t="s">
        <v>48</v>
      </c>
      <c r="B30" s="42" t="s">
        <v>45</v>
      </c>
      <c r="C30" s="41"/>
      <c r="D30" s="52" t="s">
        <v>205</v>
      </c>
      <c r="E30" s="45"/>
      <c r="F30" s="39"/>
      <c r="G30" s="201"/>
      <c r="I30" s="48" t="str">
        <f t="shared" si="14"/>
        <v/>
      </c>
      <c r="J30" s="200" t="str">
        <f t="shared" si="14"/>
        <v/>
      </c>
      <c r="K30" s="202" t="str">
        <f t="shared" si="14"/>
        <v/>
      </c>
      <c r="M30" s="23">
        <f t="shared" si="16"/>
        <v>0</v>
      </c>
      <c r="N30" s="23">
        <f t="shared" si="17"/>
        <v>0</v>
      </c>
      <c r="P30" s="23">
        <f t="shared" ref="P30:P32" si="23">SUBTOTAL(9,M30:O30)</f>
        <v>0</v>
      </c>
      <c r="R30" s="23">
        <f t="shared" si="18"/>
        <v>0</v>
      </c>
      <c r="S30" s="23">
        <f t="shared" si="19"/>
        <v>0</v>
      </c>
      <c r="U30" s="23">
        <f t="shared" si="20"/>
        <v>0</v>
      </c>
      <c r="W30" s="23">
        <f t="shared" si="21"/>
        <v>0</v>
      </c>
      <c r="X30" s="35">
        <f t="shared" si="22"/>
        <v>0</v>
      </c>
      <c r="Z30" s="23">
        <f t="shared" si="15"/>
        <v>0</v>
      </c>
    </row>
    <row r="31" spans="1:26" ht="15" hidden="1" outlineLevel="1" x14ac:dyDescent="0.2">
      <c r="A31" t="s">
        <v>49</v>
      </c>
      <c r="B31" s="42" t="s">
        <v>45</v>
      </c>
      <c r="C31" s="41"/>
      <c r="D31" s="52" t="s">
        <v>205</v>
      </c>
      <c r="E31" s="45"/>
      <c r="F31" s="39"/>
      <c r="G31" s="46"/>
      <c r="I31" s="48" t="str">
        <f t="shared" si="14"/>
        <v/>
      </c>
      <c r="J31" s="61" t="str">
        <f t="shared" si="14"/>
        <v/>
      </c>
      <c r="K31" s="60" t="str">
        <f t="shared" si="14"/>
        <v/>
      </c>
      <c r="M31" s="23">
        <f t="shared" si="16"/>
        <v>0</v>
      </c>
      <c r="N31" s="23">
        <f t="shared" si="17"/>
        <v>0</v>
      </c>
      <c r="P31" s="23">
        <f t="shared" si="23"/>
        <v>0</v>
      </c>
      <c r="R31" s="23">
        <f t="shared" si="18"/>
        <v>0</v>
      </c>
      <c r="S31" s="23">
        <f t="shared" si="19"/>
        <v>0</v>
      </c>
      <c r="U31" s="23">
        <f t="shared" si="20"/>
        <v>0</v>
      </c>
      <c r="W31" s="23">
        <f t="shared" si="21"/>
        <v>0</v>
      </c>
      <c r="X31" s="35">
        <f t="shared" si="22"/>
        <v>0</v>
      </c>
      <c r="Z31" s="23">
        <f t="shared" si="15"/>
        <v>0</v>
      </c>
    </row>
    <row r="32" spans="1:26" ht="15" hidden="1" outlineLevel="1" x14ac:dyDescent="0.2">
      <c r="A32" t="s">
        <v>50</v>
      </c>
      <c r="B32" s="42" t="s">
        <v>45</v>
      </c>
      <c r="C32" s="41"/>
      <c r="D32" s="52" t="s">
        <v>205</v>
      </c>
      <c r="E32" s="45"/>
      <c r="F32" s="39"/>
      <c r="G32" s="46"/>
      <c r="I32" s="48" t="str">
        <f t="shared" si="14"/>
        <v/>
      </c>
      <c r="J32" s="61" t="str">
        <f t="shared" si="14"/>
        <v/>
      </c>
      <c r="K32" s="60" t="str">
        <f t="shared" si="14"/>
        <v/>
      </c>
      <c r="M32" s="23">
        <f t="shared" si="16"/>
        <v>0</v>
      </c>
      <c r="N32" s="23">
        <f t="shared" si="17"/>
        <v>0</v>
      </c>
      <c r="P32" s="23">
        <f t="shared" si="23"/>
        <v>0</v>
      </c>
      <c r="R32" s="23">
        <f t="shared" si="18"/>
        <v>0</v>
      </c>
      <c r="S32" s="23">
        <f t="shared" si="19"/>
        <v>0</v>
      </c>
      <c r="U32" s="23">
        <f t="shared" si="20"/>
        <v>0</v>
      </c>
      <c r="W32" s="23">
        <f t="shared" si="21"/>
        <v>0</v>
      </c>
      <c r="X32" s="35">
        <f t="shared" si="22"/>
        <v>0</v>
      </c>
      <c r="Z32" s="23">
        <f t="shared" si="15"/>
        <v>0</v>
      </c>
    </row>
    <row r="33" spans="1:26" ht="15" hidden="1" outlineLevel="1" x14ac:dyDescent="0.2">
      <c r="A33" t="s">
        <v>51</v>
      </c>
      <c r="B33" s="42" t="s">
        <v>45</v>
      </c>
      <c r="C33" s="41"/>
      <c r="D33" s="52" t="s">
        <v>205</v>
      </c>
      <c r="E33" s="45"/>
      <c r="F33" s="39"/>
      <c r="G33" s="46"/>
      <c r="I33" s="48" t="str">
        <f t="shared" si="14"/>
        <v/>
      </c>
      <c r="J33" s="61" t="str">
        <f t="shared" si="14"/>
        <v/>
      </c>
      <c r="K33" s="60" t="str">
        <f t="shared" si="14"/>
        <v/>
      </c>
      <c r="M33" s="23">
        <f t="shared" si="16"/>
        <v>0</v>
      </c>
      <c r="N33" s="23">
        <f t="shared" si="17"/>
        <v>0</v>
      </c>
      <c r="P33" s="23">
        <f>SUBTOTAL(9,M33:O33)</f>
        <v>0</v>
      </c>
      <c r="R33" s="23">
        <f t="shared" si="18"/>
        <v>0</v>
      </c>
      <c r="S33" s="23">
        <f t="shared" si="19"/>
        <v>0</v>
      </c>
      <c r="U33" s="23">
        <f t="shared" si="20"/>
        <v>0</v>
      </c>
      <c r="W33" s="23">
        <f t="shared" si="21"/>
        <v>0</v>
      </c>
      <c r="X33" s="35">
        <f t="shared" si="22"/>
        <v>0</v>
      </c>
      <c r="Z33" s="23">
        <f t="shared" si="15"/>
        <v>0</v>
      </c>
    </row>
    <row r="34" spans="1:26" ht="15" hidden="1" outlineLevel="1" x14ac:dyDescent="0.2">
      <c r="A34" t="s">
        <v>52</v>
      </c>
      <c r="B34" s="42" t="s">
        <v>45</v>
      </c>
      <c r="C34" s="41"/>
      <c r="D34" s="52" t="s">
        <v>205</v>
      </c>
      <c r="E34" s="45"/>
      <c r="F34" s="39"/>
      <c r="G34" s="46"/>
      <c r="I34" s="48" t="str">
        <f t="shared" si="14"/>
        <v/>
      </c>
      <c r="J34" s="61" t="str">
        <f t="shared" si="14"/>
        <v/>
      </c>
      <c r="K34" s="60" t="str">
        <f t="shared" si="14"/>
        <v/>
      </c>
      <c r="M34" s="23">
        <f t="shared" si="16"/>
        <v>0</v>
      </c>
      <c r="N34" s="23">
        <f t="shared" si="17"/>
        <v>0</v>
      </c>
      <c r="P34" s="23">
        <f t="shared" ref="P34" si="24">SUBTOTAL(9,M34:O34)</f>
        <v>0</v>
      </c>
      <c r="R34" s="23">
        <f t="shared" si="18"/>
        <v>0</v>
      </c>
      <c r="S34" s="23">
        <f t="shared" si="19"/>
        <v>0</v>
      </c>
      <c r="U34" s="23">
        <f t="shared" si="20"/>
        <v>0</v>
      </c>
      <c r="W34" s="23">
        <f t="shared" si="21"/>
        <v>0</v>
      </c>
      <c r="X34" s="35">
        <f t="shared" si="22"/>
        <v>0</v>
      </c>
      <c r="Z34" s="23">
        <f t="shared" si="15"/>
        <v>0</v>
      </c>
    </row>
    <row r="35" spans="1:26" ht="6.75" customHeight="1" collapsed="1" x14ac:dyDescent="0.15">
      <c r="B35" s="43"/>
      <c r="C35" s="44"/>
      <c r="X35" s="9"/>
    </row>
    <row r="36" spans="1:26" ht="15" x14ac:dyDescent="0.2">
      <c r="A36" s="186" t="s">
        <v>53</v>
      </c>
      <c r="B36" s="190"/>
      <c r="C36" s="190"/>
      <c r="D36" s="190"/>
      <c r="E36" s="190"/>
      <c r="F36" s="190"/>
      <c r="G36" s="190"/>
      <c r="H36" s="190"/>
      <c r="I36" s="190"/>
      <c r="J36" s="190"/>
      <c r="K36" s="190"/>
      <c r="M36" s="23">
        <f>SUBTOTAL(9,M27:M35)</f>
        <v>0</v>
      </c>
      <c r="N36" s="23">
        <f>SUBTOTAL(9,N27:N35)</f>
        <v>0</v>
      </c>
      <c r="P36" s="23">
        <f>SUM(P27:P35)</f>
        <v>0</v>
      </c>
      <c r="R36" s="23">
        <f t="shared" ref="R36:S36" si="25">SUBTOTAL(9,R27:R35)</f>
        <v>0</v>
      </c>
      <c r="S36" s="23">
        <f t="shared" si="25"/>
        <v>0</v>
      </c>
      <c r="U36" s="23">
        <f>SUM(U27:U35)</f>
        <v>0</v>
      </c>
      <c r="W36" s="23">
        <f>SUBTOTAL(9,W27:W35)</f>
        <v>0</v>
      </c>
      <c r="X36" s="35">
        <f>SUBTOTAL(9,X27:X35)</f>
        <v>0</v>
      </c>
      <c r="Z36" s="23">
        <f>SUBTOTAL(9,Z27:Z35)</f>
        <v>0</v>
      </c>
    </row>
    <row r="37" spans="1:26" ht="6" customHeight="1" x14ac:dyDescent="0.15">
      <c r="K37" s="9"/>
      <c r="X37" s="9"/>
    </row>
    <row r="38" spans="1:26" ht="15.75" hidden="1" thickBot="1" x14ac:dyDescent="0.25">
      <c r="K38" s="9" t="s">
        <v>54</v>
      </c>
      <c r="M38" s="24">
        <f ca="1">SUBTOTAL(9,M10:M37)</f>
        <v>0</v>
      </c>
      <c r="N38" s="24">
        <f ca="1">SUBTOTAL(9,N10:N37)</f>
        <v>0</v>
      </c>
      <c r="P38" s="24">
        <f ca="1">SUBTOTAL(9,P10:P37)</f>
        <v>0</v>
      </c>
      <c r="R38" s="24">
        <f ca="1">SUBTOTAL(9,R10:R37)</f>
        <v>0</v>
      </c>
      <c r="S38" s="24">
        <f ca="1">SUBTOTAL(9,S10:S37)</f>
        <v>0</v>
      </c>
      <c r="U38" s="24">
        <f ca="1">SUBTOTAL(9,U10:U37)</f>
        <v>0</v>
      </c>
      <c r="W38" s="24">
        <f ca="1">SUBTOTAL(9,W10:W37)</f>
        <v>0</v>
      </c>
      <c r="X38" s="33">
        <f ca="1">SUBTOTAL(9,X10:X37)</f>
        <v>0</v>
      </c>
      <c r="Z38" s="24">
        <f ca="1">SUBTOTAL(9,Z10:Z37)</f>
        <v>0</v>
      </c>
    </row>
    <row r="39" spans="1:26" hidden="1" x14ac:dyDescent="0.15">
      <c r="B39" s="8"/>
      <c r="C39" s="59"/>
      <c r="D39" s="59"/>
      <c r="X39" s="9"/>
    </row>
    <row r="40" spans="1:26" ht="15.75" hidden="1" thickBot="1" x14ac:dyDescent="0.25">
      <c r="K40" s="9" t="s">
        <v>55</v>
      </c>
      <c r="M40" s="33" t="str">
        <f ca="1">IF(ind_cost_rate="No","N/A",ROUND(SUMIFS(M$10:M$39,$D$10:$D$39,"Yes")*ind_cost_rate,0))</f>
        <v>N/A</v>
      </c>
      <c r="N40" s="33" t="str">
        <f ca="1">IF(ind_cost_rate="No","N/A",ROUND(SUMIFS(N$10:N$39,$D$10:$D$39,"Yes")*ind_cost_rate,0))</f>
        <v>N/A</v>
      </c>
      <c r="P40" s="24">
        <f ca="1">SUBTOTAL(9,M40:O40)</f>
        <v>0</v>
      </c>
      <c r="R40" s="33" t="str">
        <f ca="1">IF(ind_cost_rate="No","N/A",ROUND(SUMIFS(R$10:R$39,$D$10:$D$39,"Yes")*ind_cost_rate,0))</f>
        <v>N/A</v>
      </c>
      <c r="S40" s="33" t="str">
        <f ca="1">IF(ind_cost_rate="No","N/A",ROUND(SUMIFS(S$10:S$39,$D$10:$D$39,"Yes")*ind_cost_rate,0))</f>
        <v>N/A</v>
      </c>
      <c r="U40" s="24">
        <f ca="1">SUBTOTAL(9,R40:T40)</f>
        <v>0</v>
      </c>
      <c r="W40" s="24">
        <f ca="1">IFERROR(M40+R40,0)</f>
        <v>0</v>
      </c>
      <c r="X40" s="33">
        <f ca="1">IFERROR(IF(grant_term=12,"N/A",N40+S40),0)</f>
        <v>0</v>
      </c>
      <c r="Z40" s="24">
        <f ca="1">SUM(W40:Y40)</f>
        <v>0</v>
      </c>
    </row>
    <row r="41" spans="1:26" hidden="1" x14ac:dyDescent="0.15"/>
    <row r="43" spans="1:26" ht="24" x14ac:dyDescent="0.15">
      <c r="A43" s="286" t="s">
        <v>290</v>
      </c>
      <c r="B43" s="286"/>
      <c r="C43" s="26" t="s">
        <v>292</v>
      </c>
      <c r="D43" s="26"/>
      <c r="E43" s="19" t="s">
        <v>42</v>
      </c>
      <c r="F43" s="19" t="s">
        <v>43</v>
      </c>
      <c r="G43" s="19" t="s">
        <v>294</v>
      </c>
      <c r="H43" s="1"/>
      <c r="I43" s="19" t="s">
        <v>42</v>
      </c>
      <c r="J43" s="19" t="s">
        <v>43</v>
      </c>
      <c r="K43" s="19" t="s">
        <v>295</v>
      </c>
      <c r="M43" s="19" t="s">
        <v>27</v>
      </c>
    </row>
    <row r="44" spans="1:26" ht="15" x14ac:dyDescent="0.2">
      <c r="A44" s="287" t="s">
        <v>293</v>
      </c>
      <c r="B44" s="288"/>
      <c r="C44" s="41"/>
      <c r="D44" s="52" t="s">
        <v>205</v>
      </c>
      <c r="E44" s="45"/>
      <c r="F44" s="39"/>
      <c r="G44" s="184">
        <f>ROUND($E44*$F44,0)</f>
        <v>0</v>
      </c>
      <c r="I44" s="48" t="str">
        <f t="shared" ref="I44:J51" si="26">IF(grant_term="","",IF(grant_term=12,"N/A",IF(grant_term=24,"Please Input")))</f>
        <v/>
      </c>
      <c r="J44" s="200" t="str">
        <f t="shared" si="26"/>
        <v/>
      </c>
      <c r="K44" s="184">
        <f>IFERROR(ROUND(IF(grant_term=12,"N/A",$I44*$J44),0),0)</f>
        <v>0</v>
      </c>
      <c r="M44" s="184">
        <f>G44+K44</f>
        <v>0</v>
      </c>
    </row>
    <row r="45" spans="1:26" ht="15" x14ac:dyDescent="0.2">
      <c r="A45" s="287" t="s">
        <v>293</v>
      </c>
      <c r="B45" s="288"/>
      <c r="C45" s="41"/>
      <c r="D45" s="52" t="s">
        <v>205</v>
      </c>
      <c r="E45" s="45"/>
      <c r="F45" s="39"/>
      <c r="G45" s="185">
        <f t="shared" ref="G45:G51" si="27">ROUND($E45*$F45,0)</f>
        <v>0</v>
      </c>
      <c r="I45" s="48" t="str">
        <f t="shared" si="26"/>
        <v/>
      </c>
      <c r="J45" s="200" t="str">
        <f t="shared" si="26"/>
        <v/>
      </c>
      <c r="K45" s="185">
        <f t="shared" ref="K45:K51" si="28">IFERROR(ROUND(IF(grant_term=12,"N/A",$I45*$J45),0),0)</f>
        <v>0</v>
      </c>
      <c r="M45" s="185">
        <f>G45+K45</f>
        <v>0</v>
      </c>
    </row>
    <row r="46" spans="1:26" ht="15" x14ac:dyDescent="0.2">
      <c r="A46" s="287" t="s">
        <v>293</v>
      </c>
      <c r="B46" s="288"/>
      <c r="C46" s="41"/>
      <c r="D46" s="52" t="s">
        <v>205</v>
      </c>
      <c r="E46" s="45"/>
      <c r="F46" s="39"/>
      <c r="G46" s="185">
        <f t="shared" si="27"/>
        <v>0</v>
      </c>
      <c r="I46" s="48" t="str">
        <f t="shared" si="26"/>
        <v/>
      </c>
      <c r="J46" s="200" t="str">
        <f t="shared" si="26"/>
        <v/>
      </c>
      <c r="K46" s="185">
        <f t="shared" si="28"/>
        <v>0</v>
      </c>
      <c r="M46" s="185">
        <f t="shared" ref="M46:M51" si="29">G46+K46</f>
        <v>0</v>
      </c>
    </row>
    <row r="47" spans="1:26" ht="15" x14ac:dyDescent="0.2">
      <c r="A47" s="287" t="s">
        <v>293</v>
      </c>
      <c r="B47" s="288"/>
      <c r="C47" s="41"/>
      <c r="D47" s="52" t="s">
        <v>205</v>
      </c>
      <c r="E47" s="45"/>
      <c r="F47" s="39"/>
      <c r="G47" s="185">
        <f t="shared" si="27"/>
        <v>0</v>
      </c>
      <c r="I47" s="48" t="str">
        <f t="shared" si="26"/>
        <v/>
      </c>
      <c r="J47" s="200" t="str">
        <f t="shared" si="26"/>
        <v/>
      </c>
      <c r="K47" s="185">
        <f t="shared" si="28"/>
        <v>0</v>
      </c>
      <c r="M47" s="185">
        <f t="shared" si="29"/>
        <v>0</v>
      </c>
    </row>
    <row r="48" spans="1:26" ht="15" hidden="1" outlineLevel="1" x14ac:dyDescent="0.2">
      <c r="A48" s="287" t="s">
        <v>293</v>
      </c>
      <c r="B48" s="288"/>
      <c r="C48" s="41"/>
      <c r="D48" s="52" t="s">
        <v>205</v>
      </c>
      <c r="E48" s="45"/>
      <c r="F48" s="39"/>
      <c r="G48" s="185">
        <f t="shared" si="27"/>
        <v>0</v>
      </c>
      <c r="I48" s="48" t="str">
        <f t="shared" si="26"/>
        <v/>
      </c>
      <c r="J48" s="61" t="str">
        <f t="shared" si="26"/>
        <v/>
      </c>
      <c r="K48" s="185">
        <f t="shared" si="28"/>
        <v>0</v>
      </c>
      <c r="M48" s="185">
        <f t="shared" si="29"/>
        <v>0</v>
      </c>
    </row>
    <row r="49" spans="1:26" ht="15" hidden="1" outlineLevel="1" x14ac:dyDescent="0.2">
      <c r="A49" s="287" t="s">
        <v>293</v>
      </c>
      <c r="B49" s="288"/>
      <c r="C49" s="41"/>
      <c r="D49" s="52" t="s">
        <v>205</v>
      </c>
      <c r="E49" s="45"/>
      <c r="F49" s="39"/>
      <c r="G49" s="185">
        <f t="shared" si="27"/>
        <v>0</v>
      </c>
      <c r="I49" s="48" t="str">
        <f t="shared" si="26"/>
        <v/>
      </c>
      <c r="J49" s="61" t="str">
        <f t="shared" si="26"/>
        <v/>
      </c>
      <c r="K49" s="185">
        <f t="shared" si="28"/>
        <v>0</v>
      </c>
      <c r="M49" s="185">
        <f>G49+K49</f>
        <v>0</v>
      </c>
    </row>
    <row r="50" spans="1:26" ht="15" hidden="1" outlineLevel="1" x14ac:dyDescent="0.2">
      <c r="A50" s="287" t="s">
        <v>293</v>
      </c>
      <c r="B50" s="288"/>
      <c r="C50" s="41"/>
      <c r="D50" s="52" t="s">
        <v>205</v>
      </c>
      <c r="E50" s="45"/>
      <c r="F50" s="39"/>
      <c r="G50" s="185">
        <f t="shared" si="27"/>
        <v>0</v>
      </c>
      <c r="I50" s="48" t="str">
        <f t="shared" si="26"/>
        <v/>
      </c>
      <c r="J50" s="61" t="str">
        <f t="shared" si="26"/>
        <v/>
      </c>
      <c r="K50" s="185">
        <f t="shared" si="28"/>
        <v>0</v>
      </c>
      <c r="M50" s="185">
        <f t="shared" si="29"/>
        <v>0</v>
      </c>
    </row>
    <row r="51" spans="1:26" ht="15" hidden="1" outlineLevel="1" x14ac:dyDescent="0.2">
      <c r="A51" s="287" t="s">
        <v>293</v>
      </c>
      <c r="B51" s="288"/>
      <c r="C51" s="41"/>
      <c r="D51" s="52" t="s">
        <v>205</v>
      </c>
      <c r="E51" s="45"/>
      <c r="F51" s="39"/>
      <c r="G51" s="185">
        <f t="shared" si="27"/>
        <v>0</v>
      </c>
      <c r="H51" s="8" t="s">
        <v>227</v>
      </c>
      <c r="I51" s="48" t="str">
        <f t="shared" si="26"/>
        <v/>
      </c>
      <c r="J51" s="61" t="str">
        <f t="shared" si="26"/>
        <v/>
      </c>
      <c r="K51" s="185">
        <f t="shared" si="28"/>
        <v>0</v>
      </c>
      <c r="M51" s="185">
        <f t="shared" si="29"/>
        <v>0</v>
      </c>
    </row>
    <row r="52" spans="1:26" ht="6.75" customHeight="1" collapsed="1" x14ac:dyDescent="0.15">
      <c r="A52" s="5"/>
      <c r="C52" s="20"/>
      <c r="G52" s="9"/>
      <c r="K52" s="9"/>
      <c r="M52" s="9"/>
    </row>
    <row r="53" spans="1:26" ht="15" x14ac:dyDescent="0.2">
      <c r="A53" s="186" t="s">
        <v>291</v>
      </c>
      <c r="B53" s="190"/>
      <c r="C53" s="190"/>
      <c r="D53" s="190"/>
      <c r="E53" s="190"/>
      <c r="F53" s="190"/>
      <c r="G53" s="185">
        <f>SUBTOTAL(9,G44:G52)</f>
        <v>0</v>
      </c>
      <c r="H53" s="190"/>
      <c r="I53" s="190"/>
      <c r="J53" s="190"/>
      <c r="K53" s="185">
        <f>SUBTOTAL(9,K44:K52)</f>
        <v>0</v>
      </c>
      <c r="M53" s="185">
        <f>SUBTOTAL(9,M44:M52)</f>
        <v>0</v>
      </c>
    </row>
    <row r="54" spans="1:26" x14ac:dyDescent="0.15">
      <c r="A54" s="5"/>
    </row>
    <row r="55" spans="1:26" x14ac:dyDescent="0.15">
      <c r="A55" s="5"/>
    </row>
    <row r="56" spans="1:26" ht="38.25" customHeight="1" x14ac:dyDescent="0.15">
      <c r="A56" s="30" t="str" cm="1">
        <f t="array" ref="A56">"Expert Consulting Costs (capped at "&amp;caps_Consulting&amp;" per consultant)"</f>
        <v>Expert Consulting Costs (capped at $20,000 per consultant)</v>
      </c>
      <c r="B56" s="26" t="s">
        <v>79</v>
      </c>
      <c r="C56" s="26" t="s">
        <v>80</v>
      </c>
      <c r="D56" s="26"/>
      <c r="E56" s="19" t="s">
        <v>42</v>
      </c>
      <c r="F56" s="19" t="s">
        <v>43</v>
      </c>
      <c r="G56" s="19" t="s">
        <v>294</v>
      </c>
      <c r="H56" s="1"/>
      <c r="I56" s="19" t="s">
        <v>42</v>
      </c>
      <c r="J56" s="19" t="s">
        <v>43</v>
      </c>
      <c r="K56" s="19" t="s">
        <v>295</v>
      </c>
      <c r="M56" s="19" t="s">
        <v>27</v>
      </c>
    </row>
    <row r="57" spans="1:26" ht="15" x14ac:dyDescent="0.2">
      <c r="A57" s="194" t="s">
        <v>61</v>
      </c>
      <c r="B57" s="192"/>
      <c r="C57" s="56" t="str">
        <f>IFERROR(IF($B57="Faculty","Enter Salary",IF($B57="Non-Faculty","N/A","")),"")</f>
        <v/>
      </c>
      <c r="D57" s="52" t="s">
        <v>205</v>
      </c>
      <c r="E57" s="45"/>
      <c r="F57" s="39"/>
      <c r="G57" s="184">
        <f>ROUND(MIN(caps_Consulting,$E57*$F57),0)</f>
        <v>0</v>
      </c>
      <c r="I57" s="48" t="str">
        <f t="shared" ref="I57:J61" si="30">IF(grant_term="","",IF(grant_term=12,"N/A",IF(grant_term=24,"Please Input")))</f>
        <v/>
      </c>
      <c r="J57" s="200" t="str">
        <f t="shared" si="30"/>
        <v/>
      </c>
      <c r="K57" s="184">
        <f>IFERROR(ROUND(IF(grant_term=12,"N/A",MIN(caps_Consulting,$I57*$J57)),0),0)</f>
        <v>0</v>
      </c>
      <c r="M57" s="53">
        <f>ROUND(SUM(G57,K57),0)</f>
        <v>0</v>
      </c>
      <c r="P57" s="199" t="str">
        <f>IF(grant_term=24,IF(M57&gt;20000,"Consulting Costs cannot exceed $20,000 in Total. Please adjust budget",""),IF(M57&gt;7500,"Consulting Costs cannot exceed $10,000 in Total. Please adjust budget",""))</f>
        <v/>
      </c>
    </row>
    <row r="58" spans="1:26" ht="15" x14ac:dyDescent="0.2">
      <c r="A58" s="194" t="s">
        <v>61</v>
      </c>
      <c r="B58" s="41"/>
      <c r="C58" s="56" t="str">
        <f t="shared" ref="C58:C61" si="31">IFERROR(IF($B58="Faculty","Enter Salary",IF($B58="Non-Faculty","N/A","")),"")</f>
        <v/>
      </c>
      <c r="D58" s="52" t="s">
        <v>205</v>
      </c>
      <c r="E58" s="45"/>
      <c r="F58" s="39"/>
      <c r="G58" s="185">
        <f>ROUND(MIN(caps_Consulting,$E58*$F58),0)</f>
        <v>0</v>
      </c>
      <c r="I58" s="48" t="str">
        <f t="shared" si="30"/>
        <v/>
      </c>
      <c r="J58" s="200" t="str">
        <f t="shared" si="30"/>
        <v/>
      </c>
      <c r="K58" s="185">
        <f>IFERROR(ROUND(IF(grant_term=12,"N/A",MIN(caps_Consulting,$I58*$J58)),0),0)</f>
        <v>0</v>
      </c>
      <c r="M58" s="185">
        <f t="shared" ref="M58:M61" si="32">ROUND(SUM(G58,K58),0)</f>
        <v>0</v>
      </c>
      <c r="P58" s="199" t="str">
        <f>IF(grant_term=24,IF(M58&gt;20000,"Consulting Costs cannot exceed $20,000 in Total. Please adjust budget",""),IF(M58&gt;7500,"Consulting Costs cannot exceed $10,000 in Total. Please adjust budget",""))</f>
        <v/>
      </c>
    </row>
    <row r="59" spans="1:26" ht="15" x14ac:dyDescent="0.2">
      <c r="A59" s="194" t="s">
        <v>61</v>
      </c>
      <c r="B59" s="41"/>
      <c r="C59" s="56" t="str">
        <f t="shared" si="31"/>
        <v/>
      </c>
      <c r="D59" s="52" t="s">
        <v>205</v>
      </c>
      <c r="E59" s="45"/>
      <c r="F59" s="39"/>
      <c r="G59" s="185">
        <f>ROUND(MIN(caps_Consulting,$E59*$F59),0)</f>
        <v>0</v>
      </c>
      <c r="I59" s="48" t="str">
        <f t="shared" si="30"/>
        <v/>
      </c>
      <c r="J59" s="200" t="str">
        <f t="shared" si="30"/>
        <v/>
      </c>
      <c r="K59" s="185">
        <f>IFERROR(ROUND(IF(grant_term=12,"N/A",MIN(caps_Consulting,$I59*$J59)),0),0)</f>
        <v>0</v>
      </c>
      <c r="M59" s="185">
        <f t="shared" si="32"/>
        <v>0</v>
      </c>
      <c r="P59" s="199" t="str">
        <f>IF(grant_term=24,IF(M59&gt;20000,"Consulting Costs cannot exceed $20,000 in Total. Please adjust budget",""),IF(M59&gt;7500,"Consulting Costs cannot exceed $10,000 in Total. Please adjust budget",""))</f>
        <v/>
      </c>
    </row>
    <row r="60" spans="1:26" ht="15" x14ac:dyDescent="0.2">
      <c r="A60" s="194" t="s">
        <v>61</v>
      </c>
      <c r="B60" s="41"/>
      <c r="C60" s="56" t="str">
        <f t="shared" si="31"/>
        <v/>
      </c>
      <c r="D60" s="52" t="s">
        <v>205</v>
      </c>
      <c r="E60" s="45"/>
      <c r="F60" s="39"/>
      <c r="G60" s="185">
        <f>ROUND(MIN(caps_Consulting,$E60*$F60),0)</f>
        <v>0</v>
      </c>
      <c r="I60" s="48" t="str">
        <f t="shared" si="30"/>
        <v/>
      </c>
      <c r="J60" s="200" t="str">
        <f t="shared" si="30"/>
        <v/>
      </c>
      <c r="K60" s="185">
        <f>IFERROR(ROUND(IF(grant_term=12,"N/A",MIN(caps_Consulting,$I60*$J60)),0),0)</f>
        <v>0</v>
      </c>
      <c r="M60" s="185">
        <f t="shared" si="32"/>
        <v>0</v>
      </c>
      <c r="P60" s="199" t="str">
        <f>IF(grant_term=24,IF(M60&gt;20000,"Consulting Costs cannot exceed $20,000 in Total. Please adjust budget",""),IF(M60&gt;7500,"Consulting Costs cannot exceed $10,000 in Total. Please adjust budget",""))</f>
        <v/>
      </c>
    </row>
    <row r="61" spans="1:26" ht="15" hidden="1" outlineLevel="1" x14ac:dyDescent="0.2">
      <c r="A61" s="194" t="s">
        <v>61</v>
      </c>
      <c r="B61" s="41"/>
      <c r="C61" s="56" t="str">
        <f t="shared" si="31"/>
        <v/>
      </c>
      <c r="D61" s="52" t="s">
        <v>205</v>
      </c>
      <c r="E61" s="45"/>
      <c r="F61" s="39"/>
      <c r="G61" s="185">
        <f t="shared" ref="G58:G61" si="33">ROUND($E61*$F61,0)</f>
        <v>0</v>
      </c>
      <c r="I61" s="48" t="str">
        <f t="shared" si="30"/>
        <v/>
      </c>
      <c r="J61" s="61" t="str">
        <f t="shared" si="30"/>
        <v/>
      </c>
      <c r="K61" s="185">
        <f t="shared" ref="K58:K61" si="34">IFERROR(ROUND(IF(grant_term=12,"N/A",$I61*$J61),0),0)</f>
        <v>0</v>
      </c>
      <c r="M61" s="185">
        <f t="shared" si="32"/>
        <v>0</v>
      </c>
      <c r="P61" s="199" t="str">
        <f>IF(grant_term=24,IF(M61&gt;20000,"Consulting Costs cannot exceed $20,000 in Total. Please adjust budget",""),IF(M61&gt;7500,"Consulting Costs cannot exceed $10,000 in Total. Please adjust budget",""))</f>
        <v/>
      </c>
    </row>
    <row r="62" spans="1:26" ht="6" customHeight="1" collapsed="1" x14ac:dyDescent="0.15"/>
    <row r="63" spans="1:26" ht="15" x14ac:dyDescent="0.2">
      <c r="A63" s="186" t="s">
        <v>286</v>
      </c>
      <c r="B63" s="190"/>
      <c r="C63" s="190"/>
      <c r="D63" s="190"/>
      <c r="E63" s="190"/>
      <c r="F63" s="190"/>
      <c r="G63" s="185">
        <f>ROUND(SUBTOTAL(9,G57:G62),0)</f>
        <v>0</v>
      </c>
      <c r="H63" s="190"/>
      <c r="I63" s="190"/>
      <c r="J63" s="190"/>
      <c r="K63" s="185">
        <f>ROUND(SUBTOTAL(9,K57:K62),0)</f>
        <v>0</v>
      </c>
      <c r="M63" s="185">
        <f>SUBTOTAL(9,M57:M62)</f>
        <v>0</v>
      </c>
    </row>
    <row r="64" spans="1:26" ht="6" customHeight="1" x14ac:dyDescent="0.15">
      <c r="A64" s="15"/>
      <c r="M64" s="9"/>
      <c r="N64" s="9"/>
      <c r="O64" s="9"/>
      <c r="P64" s="9"/>
      <c r="Q64" s="9"/>
      <c r="R64" s="9"/>
      <c r="S64" s="9"/>
      <c r="T64" s="9"/>
      <c r="U64" s="9"/>
      <c r="V64" s="9"/>
      <c r="W64" s="9"/>
      <c r="X64" s="9"/>
      <c r="Y64" s="9"/>
      <c r="Z64" s="9"/>
    </row>
    <row r="65" spans="1:13" ht="15.75" hidden="1" thickBot="1" x14ac:dyDescent="0.25">
      <c r="A65" s="186" t="s">
        <v>64</v>
      </c>
      <c r="B65" s="190"/>
      <c r="C65" s="190"/>
      <c r="D65" s="190"/>
      <c r="E65" s="190"/>
      <c r="F65" s="190"/>
      <c r="G65" s="193">
        <f>SUBTOTAL(9,G43:G64)</f>
        <v>0</v>
      </c>
      <c r="H65" s="190"/>
      <c r="I65" s="190"/>
      <c r="J65" s="190"/>
      <c r="K65" s="193">
        <f>SUBTOTAL(9,K43:K64)</f>
        <v>0</v>
      </c>
      <c r="M65" s="55">
        <f>SUBTOTAL(9,M43:M64)</f>
        <v>0</v>
      </c>
    </row>
    <row r="66" spans="1:13" ht="13.5" hidden="1" thickTop="1" x14ac:dyDescent="0.15">
      <c r="A66" s="15"/>
      <c r="G66" s="9"/>
      <c r="K66" s="9"/>
      <c r="M66" s="9"/>
    </row>
    <row r="67" spans="1:13" ht="15.75" hidden="1" thickBot="1" x14ac:dyDescent="0.25">
      <c r="A67" s="186" t="s">
        <v>287</v>
      </c>
      <c r="B67" s="190"/>
      <c r="C67" s="190"/>
      <c r="D67" s="190"/>
      <c r="E67" s="190"/>
      <c r="F67" s="190"/>
      <c r="G67" s="193" t="str">
        <f>IF(ind_cost_rate="No","N/A",ROUND(SUMIFS($G$43:$G$66,$D$43:$D$66,"Yes")*ind_cost_rate,0))</f>
        <v>N/A</v>
      </c>
      <c r="H67" s="190"/>
      <c r="I67" s="190"/>
      <c r="J67" s="190"/>
      <c r="K67" s="193" t="str">
        <f>IF(ind_cost_rate="No","N/A",ROUND(SUMIFS($K$43:$K$66,$D$43:$D$66,"Yes")*ind_cost_rate,0))</f>
        <v>N/A</v>
      </c>
      <c r="M67" s="55">
        <f>SUM(G67:L67)</f>
        <v>0</v>
      </c>
    </row>
    <row r="68" spans="1:13" ht="13.5" hidden="1" thickTop="1" x14ac:dyDescent="0.15"/>
  </sheetData>
  <sheetProtection algorithmName="SHA-512" hashValue="81uF/kPFMcuh3tmVkWDjbKEIT6dTYCElxtW7K56nPRFP7DY3Pcdk8WQifnNzZO/kPKCAQ8+R3293/RuFQH0DQw==" saltValue="9VNJ8y9WPp+JbH97ls4S7A==" spinCount="100000" sheet="1" objects="1" scenarios="1"/>
  <mergeCells count="9">
    <mergeCell ref="A48:B48"/>
    <mergeCell ref="A49:B49"/>
    <mergeCell ref="A50:B50"/>
    <mergeCell ref="A51:B51"/>
    <mergeCell ref="A43:B43"/>
    <mergeCell ref="A44:B44"/>
    <mergeCell ref="A45:B45"/>
    <mergeCell ref="A46:B46"/>
    <mergeCell ref="A47:B47"/>
  </mergeCells>
  <conditionalFormatting sqref="P57:P61">
    <cfRule type="expression" dxfId="6" priority="1">
      <formula>IF(grant_term=12,N57&gt;7500,N57&gt;15000)</formula>
    </cfRule>
  </conditionalFormatting>
  <dataValidations count="10">
    <dataValidation type="list" allowBlank="1" showInputMessage="1" showErrorMessage="1" sqref="C27:C34" xr:uid="{03509F80-EA77-4ED0-9063-8B41EA9999A6}">
      <formula1>"Graduate, Undergrad"</formula1>
    </dataValidation>
    <dataValidation type="list" allowBlank="1" showInputMessage="1" showErrorMessage="1" sqref="C17:C22" xr:uid="{2F8A0A15-1F07-4665-993D-4D3C52C6494E}">
      <formula1>"PD,NPD"</formula1>
    </dataValidation>
    <dataValidation type="list" allowBlank="1" showInputMessage="1" showErrorMessage="1" sqref="C10:C12" xr:uid="{B020CFF3-356F-49DF-8629-525D46AC879E}">
      <formula1>"TT, NT, PD"</formula1>
    </dataValidation>
    <dataValidation type="whole" allowBlank="1" showInputMessage="1" showErrorMessage="1" errorTitle="Salary Budget" error="RSF does not allow budgeting for salaries in excess of $300,000." sqref="I10:I12 E10:E12" xr:uid="{129A834E-27F5-4A89-ADB2-9E07AD5B2724}">
      <formula1>0</formula1>
      <formula2>Sal_Cap_Gen</formula2>
    </dataValidation>
    <dataValidation type="decimal" allowBlank="1" showInputMessage="1" showErrorMessage="1" errorTitle="Fringe Rate Error" error="Fringe rate must be between 0 and 40%." sqref="G10:G12 G17:G22 G27:G34 K27:K34 K17:K22 K10:K12" xr:uid="{53DDCB8C-831D-45EE-80E4-C3EFBB5D1D06}">
      <formula1>0</formula1>
      <formula2>Max_FR</formula2>
    </dataValidation>
    <dataValidation type="custom" allowBlank="1" showInputMessage="1" showErrorMessage="1" errorTitle="Consuling Costs Exceeds Cap" error="Consultant fees cannot exceed $15,000 for 2-year project ($7,500 for a 1-year project)" prompt="Consultant fees cannot exceed $15,000 for 2-year project ($7,500 for a 1-year project)" sqref="E61:F61 I61:J61" xr:uid="{96201C5D-06A5-472E-8A59-A8671A4FF067}">
      <formula1>AND($M61&gt;=0,IF(grant_term=24,$M61&lt;=ConsCap1*2,$M61&lt;=ConsCap1))</formula1>
    </dataValidation>
    <dataValidation type="list" allowBlank="1" showInputMessage="1" showErrorMessage="1" sqref="C44:C51" xr:uid="{A4135323-53B2-4109-A119-BDEAF08C1B0D}">
      <formula1>"Student, Post-Doc, Other"</formula1>
    </dataValidation>
    <dataValidation type="list" allowBlank="1" showInputMessage="1" showErrorMessage="1" sqref="B57:B61" xr:uid="{33A6206C-80B0-4A92-BE01-745273B0E544}">
      <formula1>"Faculty, Non-Faculty"</formula1>
    </dataValidation>
    <dataValidation type="custom" allowBlank="1" showInputMessage="1" showErrorMessage="1" errorTitle="Consuling Costs Exceeds Cap" error="Consultant fees cannot exceed $15,000 for 2-year project ($7,500 for a 1-year project)" prompt="Consultant fees cannot exceed $125/hr" sqref="E57:E60 I57:I60" xr:uid="{56B7121E-E583-4400-A855-1BAA548366AE}">
      <formula1>AND($M57&gt;=0,IF(grant_term=24,$M57&lt;=ConsCap1*2,$M57&lt;=ConsCap1))</formula1>
    </dataValidation>
    <dataValidation type="custom" allowBlank="1" showInputMessage="1" showErrorMessage="1" errorTitle="Consuling Costs Exceeds Cap" error="Consultant fees cannot exceed $20,000 for 2-year project ($10,000 for a 1-year project)" prompt="Consultant fees cannot exceed $20,000 for 2-year project (10,000 for a 1-year project)" sqref="J57:J60 F57:F60" xr:uid="{FD0EF339-5AB6-4D1A-8592-FC51EA06AA69}">
      <formula1>AND($M57&gt;=0,IF(grant_term=24,$M57&lt;=ConsCap1*2,$M57&lt;=ConsCap1))</formula1>
    </dataValidation>
  </dataValidations>
  <printOptions horizontalCentered="1"/>
  <pageMargins left="0.25" right="0.25" top="0.75" bottom="0.75" header="0.3" footer="0.3"/>
  <pageSetup scale="80" pageOrder="overThenDown" orientation="landscape" r:id="rId1"/>
  <headerFooter>
    <oddFooter>&amp;C&amp;A&amp;R&amp;P/&amp;N</oddFooter>
  </headerFooter>
  <rowBreaks count="1" manualBreakCount="1">
    <brk id="41" max="25" man="1"/>
  </rowBreaks>
  <colBreaks count="1" manualBreakCount="1">
    <brk id="11" max="68" man="1"/>
  </colBreaks>
  <customProperties>
    <customPr name="f5a192280"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A4CEE-009F-409C-8113-A5409842F3FF}">
  <sheetPr codeName="Sheet6">
    <tabColor rgb="FFAFC876"/>
  </sheetPr>
  <dimension ref="A1:I47"/>
  <sheetViews>
    <sheetView topLeftCell="A3" zoomScale="85" zoomScaleNormal="85" workbookViewId="0">
      <selection activeCell="A49" sqref="A49"/>
    </sheetView>
  </sheetViews>
  <sheetFormatPr defaultColWidth="8.76171875" defaultRowHeight="12.75" x14ac:dyDescent="0.15"/>
  <cols>
    <col min="1" max="1" width="28.046875" customWidth="1"/>
    <col min="2" max="2" width="17.52734375" customWidth="1"/>
    <col min="3" max="3" width="11.4609375" customWidth="1"/>
    <col min="4" max="4" width="13.484375" customWidth="1"/>
    <col min="5" max="5" width="2.55859375" customWidth="1"/>
    <col min="6" max="7" width="10.11328125" customWidth="1"/>
    <col min="8" max="8" width="2.55859375" customWidth="1"/>
    <col min="9" max="9" width="10.11328125" customWidth="1"/>
    <col min="11" max="11" width="54.2109375" customWidth="1"/>
  </cols>
  <sheetData>
    <row r="1" spans="1:9" x14ac:dyDescent="0.15">
      <c r="A1" s="1" t="str">
        <f>PROPER(subcontractor1)</f>
        <v/>
      </c>
    </row>
    <row r="2" spans="1:9" x14ac:dyDescent="0.15">
      <c r="A2" s="1" t="str">
        <f>PROPER(proj_title)</f>
        <v/>
      </c>
    </row>
    <row r="3" spans="1:9" x14ac:dyDescent="0.15">
      <c r="A3" s="1" t="s">
        <v>297</v>
      </c>
    </row>
    <row r="4" spans="1:9" x14ac:dyDescent="0.15">
      <c r="A4" s="11" t="e">
        <f>TEXT(start_date,"m/d/yy")&amp;" to "&amp;(TEXT(EOMONTH(start_date,grant_term-1),"m/d/yy"))</f>
        <v>#NUM!</v>
      </c>
    </row>
    <row r="5" spans="1:9" x14ac:dyDescent="0.15">
      <c r="A5" s="50">
        <f>grant_amount</f>
        <v>0</v>
      </c>
    </row>
    <row r="8" spans="1:9" ht="35.25" x14ac:dyDescent="0.15">
      <c r="A8" s="30" t="s">
        <v>215</v>
      </c>
      <c r="B8" s="26" t="s">
        <v>56</v>
      </c>
      <c r="C8" s="26"/>
      <c r="D8" s="26" t="s">
        <v>57</v>
      </c>
      <c r="E8" s="1"/>
      <c r="F8" s="12" t="s">
        <v>58</v>
      </c>
      <c r="G8" s="12" t="s">
        <v>59</v>
      </c>
      <c r="H8" s="1"/>
      <c r="I8" s="1" t="s">
        <v>60</v>
      </c>
    </row>
    <row r="9" spans="1:9" ht="15" x14ac:dyDescent="0.2">
      <c r="A9" s="39" t="s">
        <v>61</v>
      </c>
      <c r="B9" s="41"/>
      <c r="C9" s="51"/>
      <c r="D9" s="52" t="s">
        <v>204</v>
      </c>
      <c r="F9" s="57"/>
      <c r="G9" s="48" t="str">
        <f t="shared" ref="G9:G17" si="0">IF(grant_term="","",IF(grant_term=12,"N/A",IF(grant_term=24,"Please Input")))</f>
        <v/>
      </c>
      <c r="I9" s="22">
        <f t="shared" ref="I9:I17" si="1">SUM(F9:H9)</f>
        <v>0</v>
      </c>
    </row>
    <row r="10" spans="1:9" ht="15" x14ac:dyDescent="0.2">
      <c r="A10" s="39" t="s">
        <v>61</v>
      </c>
      <c r="B10" s="41"/>
      <c r="C10" s="51"/>
      <c r="D10" s="52" t="s">
        <v>204</v>
      </c>
      <c r="F10" s="47"/>
      <c r="G10" s="48" t="str">
        <f t="shared" si="0"/>
        <v/>
      </c>
      <c r="I10" s="23">
        <f t="shared" si="1"/>
        <v>0</v>
      </c>
    </row>
    <row r="11" spans="1:9" ht="15" x14ac:dyDescent="0.2">
      <c r="A11" s="39" t="s">
        <v>61</v>
      </c>
      <c r="B11" s="41"/>
      <c r="C11" s="51"/>
      <c r="D11" s="52" t="s">
        <v>204</v>
      </c>
      <c r="F11" s="47"/>
      <c r="G11" s="48" t="str">
        <f t="shared" si="0"/>
        <v/>
      </c>
      <c r="I11" s="23">
        <f t="shared" si="1"/>
        <v>0</v>
      </c>
    </row>
    <row r="12" spans="1:9" ht="15" x14ac:dyDescent="0.2">
      <c r="A12" s="39" t="s">
        <v>61</v>
      </c>
      <c r="B12" s="41"/>
      <c r="C12" s="51"/>
      <c r="D12" s="52" t="s">
        <v>204</v>
      </c>
      <c r="F12" s="47"/>
      <c r="G12" s="48" t="str">
        <f t="shared" si="0"/>
        <v/>
      </c>
      <c r="I12" s="23">
        <f t="shared" si="1"/>
        <v>0</v>
      </c>
    </row>
    <row r="13" spans="1:9" ht="15" x14ac:dyDescent="0.2">
      <c r="A13" s="39" t="s">
        <v>61</v>
      </c>
      <c r="B13" s="41"/>
      <c r="C13" s="51"/>
      <c r="D13" s="52" t="s">
        <v>204</v>
      </c>
      <c r="F13" s="47"/>
      <c r="G13" s="48" t="str">
        <f t="shared" si="0"/>
        <v/>
      </c>
      <c r="I13" s="23">
        <f t="shared" si="1"/>
        <v>0</v>
      </c>
    </row>
    <row r="14" spans="1:9" ht="15" x14ac:dyDescent="0.2">
      <c r="A14" s="39" t="s">
        <v>61</v>
      </c>
      <c r="B14" s="41"/>
      <c r="C14" s="51"/>
      <c r="D14" s="52" t="s">
        <v>204</v>
      </c>
      <c r="F14" s="47"/>
      <c r="G14" s="48" t="str">
        <f t="shared" si="0"/>
        <v/>
      </c>
      <c r="I14" s="23">
        <f t="shared" si="1"/>
        <v>0</v>
      </c>
    </row>
    <row r="15" spans="1:9" ht="15" x14ac:dyDescent="0.2">
      <c r="A15" s="39" t="s">
        <v>61</v>
      </c>
      <c r="B15" s="41"/>
      <c r="C15" s="51"/>
      <c r="D15" s="52" t="s">
        <v>204</v>
      </c>
      <c r="F15" s="47"/>
      <c r="G15" s="48" t="str">
        <f t="shared" si="0"/>
        <v/>
      </c>
      <c r="I15" s="23">
        <f t="shared" si="1"/>
        <v>0</v>
      </c>
    </row>
    <row r="16" spans="1:9" ht="15" x14ac:dyDescent="0.2">
      <c r="A16" s="39" t="s">
        <v>61</v>
      </c>
      <c r="B16" s="41"/>
      <c r="C16" s="51"/>
      <c r="D16" s="52" t="s">
        <v>204</v>
      </c>
      <c r="F16" s="47"/>
      <c r="G16" s="48" t="str">
        <f t="shared" si="0"/>
        <v/>
      </c>
      <c r="I16" s="23">
        <f t="shared" si="1"/>
        <v>0</v>
      </c>
    </row>
    <row r="17" spans="1:9" ht="15" x14ac:dyDescent="0.2">
      <c r="A17" s="39" t="s">
        <v>61</v>
      </c>
      <c r="B17" s="41"/>
      <c r="C17" s="51"/>
      <c r="D17" s="52" t="s">
        <v>204</v>
      </c>
      <c r="F17" s="47"/>
      <c r="G17" s="48" t="str">
        <f t="shared" si="0"/>
        <v/>
      </c>
      <c r="I17" s="23">
        <f t="shared" si="1"/>
        <v>0</v>
      </c>
    </row>
    <row r="18" spans="1:9" ht="6" customHeight="1" x14ac:dyDescent="0.15"/>
    <row r="19" spans="1:9" ht="15" x14ac:dyDescent="0.2">
      <c r="D19" s="12" t="s">
        <v>62</v>
      </c>
      <c r="F19" s="54">
        <f>ROUND(SUBTOTAL(9,F9:F18),0)</f>
        <v>0</v>
      </c>
      <c r="G19" s="54">
        <f>ROUND(SUBTOTAL(9,G9:G18),0)</f>
        <v>0</v>
      </c>
      <c r="I19" s="23">
        <f>SUBTOTAL(9,I9:I18)</f>
        <v>0</v>
      </c>
    </row>
    <row r="22" spans="1:9" ht="24" x14ac:dyDescent="0.15">
      <c r="A22" s="1" t="s">
        <v>87</v>
      </c>
      <c r="B22" s="26" t="s">
        <v>208</v>
      </c>
      <c r="C22" s="26"/>
      <c r="D22" s="26" t="s">
        <v>63</v>
      </c>
    </row>
    <row r="23" spans="1:9" ht="15" x14ac:dyDescent="0.2">
      <c r="A23" s="39" t="s">
        <v>209</v>
      </c>
      <c r="B23" s="41"/>
      <c r="C23" s="51"/>
      <c r="D23" s="52" t="s">
        <v>205</v>
      </c>
      <c r="F23" s="47"/>
      <c r="G23" s="48" t="str">
        <f>IF(grant_term="","",IF(grant_term=12,"N/A",IF(grant_term=24,"Please Input")))</f>
        <v/>
      </c>
      <c r="I23" s="23">
        <f t="shared" ref="I23:I27" si="2">SUM(F23:H23)</f>
        <v>0</v>
      </c>
    </row>
    <row r="24" spans="1:9" ht="15" x14ac:dyDescent="0.2">
      <c r="A24" s="39" t="s">
        <v>209</v>
      </c>
      <c r="B24" s="41"/>
      <c r="C24" s="51"/>
      <c r="D24" s="52" t="s">
        <v>205</v>
      </c>
      <c r="F24" s="47"/>
      <c r="G24" s="48" t="str">
        <f>IF(grant_term="","",IF(grant_term=12,"N/A",IF(grant_term=24,"Please Input")))</f>
        <v/>
      </c>
      <c r="I24" s="23">
        <f t="shared" si="2"/>
        <v>0</v>
      </c>
    </row>
    <row r="25" spans="1:9" ht="15" x14ac:dyDescent="0.2">
      <c r="A25" s="39" t="s">
        <v>209</v>
      </c>
      <c r="B25" s="41"/>
      <c r="C25" s="51"/>
      <c r="D25" s="52" t="s">
        <v>205</v>
      </c>
      <c r="F25" s="47"/>
      <c r="G25" s="48" t="str">
        <f>IF(grant_term="","",IF(grant_term=12,"N/A",IF(grant_term=24,"Please Input")))</f>
        <v/>
      </c>
      <c r="I25" s="23">
        <f t="shared" si="2"/>
        <v>0</v>
      </c>
    </row>
    <row r="26" spans="1:9" ht="15" x14ac:dyDescent="0.2">
      <c r="A26" s="39" t="s">
        <v>209</v>
      </c>
      <c r="B26" s="41"/>
      <c r="C26" s="51"/>
      <c r="D26" s="52" t="s">
        <v>205</v>
      </c>
      <c r="F26" s="47"/>
      <c r="G26" s="48" t="str">
        <f>IF(grant_term="","",IF(grant_term=12,"N/A",IF(grant_term=24,"Please Input")))</f>
        <v/>
      </c>
      <c r="I26" s="23">
        <f t="shared" si="2"/>
        <v>0</v>
      </c>
    </row>
    <row r="27" spans="1:9" ht="15" x14ac:dyDescent="0.2">
      <c r="A27" s="39" t="s">
        <v>209</v>
      </c>
      <c r="B27" s="41"/>
      <c r="C27" s="51"/>
      <c r="D27" s="52" t="s">
        <v>205</v>
      </c>
      <c r="F27" s="47"/>
      <c r="G27" s="48" t="str">
        <f>IF(grant_term="","",IF(grant_term=12,"N/A",IF(grant_term=24,"Please Input")))</f>
        <v/>
      </c>
      <c r="I27" s="23">
        <f t="shared" si="2"/>
        <v>0</v>
      </c>
    </row>
    <row r="29" spans="1:9" ht="15" x14ac:dyDescent="0.2">
      <c r="D29" s="12" t="s">
        <v>88</v>
      </c>
      <c r="F29" s="54">
        <f>ROUND(SUBTOTAL(9,F23:F28),0)</f>
        <v>0</v>
      </c>
      <c r="G29" s="54">
        <f>ROUND(SUBTOTAL(9,G23:G28),0)</f>
        <v>0</v>
      </c>
      <c r="I29" s="23">
        <f>SUBTOTAL(9,I23:I28)</f>
        <v>0</v>
      </c>
    </row>
    <row r="30" spans="1:9" x14ac:dyDescent="0.15">
      <c r="D30" s="12"/>
    </row>
    <row r="31" spans="1:9" x14ac:dyDescent="0.15">
      <c r="D31" s="12"/>
    </row>
    <row r="32" spans="1:9" ht="24" x14ac:dyDescent="0.15">
      <c r="A32" s="1" t="s">
        <v>65</v>
      </c>
      <c r="B32" s="26" t="s">
        <v>208</v>
      </c>
      <c r="C32" s="26"/>
      <c r="D32" s="26" t="s">
        <v>63</v>
      </c>
      <c r="E32" s="1"/>
      <c r="F32" s="1"/>
      <c r="G32" s="1"/>
      <c r="H32" s="1"/>
      <c r="I32" s="1"/>
    </row>
    <row r="33" spans="1:9" ht="15" x14ac:dyDescent="0.2">
      <c r="A33" s="39" t="s">
        <v>209</v>
      </c>
      <c r="B33" s="39"/>
      <c r="C33" s="51"/>
      <c r="D33" s="52" t="s">
        <v>205</v>
      </c>
      <c r="F33" s="47"/>
      <c r="G33" s="48" t="str">
        <f t="shared" ref="G33:G39" si="3">IF(grant_term="","",IF(grant_term=12,"N/A",IF(grant_term=24,"Please Input")))</f>
        <v/>
      </c>
      <c r="I33" s="23">
        <f>SUM(F33:H33)</f>
        <v>0</v>
      </c>
    </row>
    <row r="34" spans="1:9" ht="15" x14ac:dyDescent="0.2">
      <c r="A34" s="39" t="s">
        <v>209</v>
      </c>
      <c r="B34" s="39"/>
      <c r="C34" s="51"/>
      <c r="D34" s="52" t="s">
        <v>205</v>
      </c>
      <c r="F34" s="47"/>
      <c r="G34" s="48" t="str">
        <f t="shared" si="3"/>
        <v/>
      </c>
      <c r="I34" s="23">
        <f t="shared" ref="I34:I38" si="4">SUM(F34:H34)</f>
        <v>0</v>
      </c>
    </row>
    <row r="35" spans="1:9" ht="15" x14ac:dyDescent="0.2">
      <c r="A35" s="39" t="s">
        <v>209</v>
      </c>
      <c r="B35" s="39"/>
      <c r="C35" s="51"/>
      <c r="D35" s="52" t="s">
        <v>205</v>
      </c>
      <c r="F35" s="47"/>
      <c r="G35" s="48" t="str">
        <f t="shared" si="3"/>
        <v/>
      </c>
      <c r="I35" s="23">
        <f t="shared" si="4"/>
        <v>0</v>
      </c>
    </row>
    <row r="36" spans="1:9" ht="15" x14ac:dyDescent="0.2">
      <c r="A36" s="39" t="s">
        <v>209</v>
      </c>
      <c r="B36" s="39"/>
      <c r="C36" s="51"/>
      <c r="D36" s="52" t="s">
        <v>205</v>
      </c>
      <c r="F36" s="47"/>
      <c r="G36" s="48" t="str">
        <f t="shared" si="3"/>
        <v/>
      </c>
      <c r="I36" s="23">
        <f t="shared" si="4"/>
        <v>0</v>
      </c>
    </row>
    <row r="37" spans="1:9" ht="15" x14ac:dyDescent="0.2">
      <c r="A37" s="39" t="s">
        <v>209</v>
      </c>
      <c r="B37" s="39"/>
      <c r="C37" s="51"/>
      <c r="D37" s="52" t="s">
        <v>205</v>
      </c>
      <c r="F37" s="47"/>
      <c r="G37" s="48" t="str">
        <f t="shared" si="3"/>
        <v/>
      </c>
      <c r="I37" s="23">
        <f t="shared" si="4"/>
        <v>0</v>
      </c>
    </row>
    <row r="38" spans="1:9" ht="15" x14ac:dyDescent="0.2">
      <c r="A38" s="39" t="s">
        <v>209</v>
      </c>
      <c r="B38" s="39"/>
      <c r="C38" s="51"/>
      <c r="D38" s="52" t="s">
        <v>205</v>
      </c>
      <c r="F38" s="47"/>
      <c r="G38" s="48" t="str">
        <f t="shared" si="3"/>
        <v/>
      </c>
      <c r="I38" s="23">
        <f t="shared" si="4"/>
        <v>0</v>
      </c>
    </row>
    <row r="39" spans="1:9" ht="15" x14ac:dyDescent="0.2">
      <c r="A39" s="39" t="s">
        <v>209</v>
      </c>
      <c r="B39" s="39"/>
      <c r="C39" s="51"/>
      <c r="D39" s="52" t="s">
        <v>205</v>
      </c>
      <c r="F39" s="47"/>
      <c r="G39" s="48" t="str">
        <f t="shared" si="3"/>
        <v/>
      </c>
      <c r="I39" s="23">
        <f>SUM(F39:H39)</f>
        <v>0</v>
      </c>
    </row>
    <row r="41" spans="1:9" ht="15" x14ac:dyDescent="0.2">
      <c r="D41" s="12" t="s">
        <v>66</v>
      </c>
      <c r="F41" s="54">
        <f>ROUND(SUBTOTAL(9,F33:F40),0)</f>
        <v>0</v>
      </c>
      <c r="G41" s="54">
        <f>ROUND(SUBTOTAL(9,G33:G40),0)</f>
        <v>0</v>
      </c>
      <c r="I41" s="23">
        <f>SUBTOTAL(9,I33:I40)</f>
        <v>0</v>
      </c>
    </row>
    <row r="42" spans="1:9" x14ac:dyDescent="0.15">
      <c r="D42" s="12"/>
    </row>
    <row r="43" spans="1:9" ht="15.75" thickBot="1" x14ac:dyDescent="0.25">
      <c r="D43" s="12" t="s">
        <v>298</v>
      </c>
      <c r="F43" s="55">
        <f>ROUND(SUBTOTAL(9,F9:F42),0)</f>
        <v>0</v>
      </c>
      <c r="G43" s="55">
        <f>ROUND(SUBTOTAL(9,G9:G42),0)</f>
        <v>0</v>
      </c>
      <c r="I43" s="33">
        <f>SUM(F43:H43)</f>
        <v>0</v>
      </c>
    </row>
    <row r="44" spans="1:9" ht="13.5" hidden="1" thickTop="1" x14ac:dyDescent="0.15">
      <c r="D44" s="12"/>
    </row>
    <row r="45" spans="1:9" ht="15.75" hidden="1" thickBot="1" x14ac:dyDescent="0.25">
      <c r="D45" s="12" t="s">
        <v>67</v>
      </c>
      <c r="F45" s="55" t="str">
        <f>IF(ind_cost_rate="No","N/A",ROUND(SUMIFS(F$9:F$42,$D$9:$D$42,"Yes")*ind_cost_rate,0))</f>
        <v>N/A</v>
      </c>
      <c r="G45" s="55" t="str">
        <f>IF(ind_cost_rate="No","N/A",ROUND(SUMIFS(G$9:G$42,$D$9:$D$42,"Yes")*ind_cost_rate,0))</f>
        <v>N/A</v>
      </c>
      <c r="I45" s="33">
        <f>SUM(F45:H45)</f>
        <v>0</v>
      </c>
    </row>
    <row r="46" spans="1:9" ht="13.5" hidden="1" thickTop="1" x14ac:dyDescent="0.15">
      <c r="D46" s="12"/>
    </row>
    <row r="47" spans="1:9" ht="13.5" thickTop="1" x14ac:dyDescent="0.15">
      <c r="F47" s="8"/>
    </row>
  </sheetData>
  <sheetProtection algorithmName="SHA-512" hashValue="cl/F+n0Q/VFbXxCxBEQHE3zT0DjsYghFVSvUPKHj90jm7cxwpSsI2AO6K304NgtTglSRYDzB4q1aeZJFmOeNpQ==" saltValue="g04XS6wDL1XQm39y3tiwOA==" spinCount="100000" sheet="1" objects="1" scenarios="1"/>
  <dataValidations count="1">
    <dataValidation type="list" allowBlank="1" showInputMessage="1" showErrorMessage="1" sqref="B9:B17" xr:uid="{AA5F950C-8330-4C94-ACB4-45E3F330CC21}">
      <formula1>"Survey Fees, Data Purchase, RDC Access"</formula1>
    </dataValidation>
  </dataValidations>
  <printOptions horizontalCentered="1"/>
  <pageMargins left="0.25" right="0.25" top="0.75" bottom="0.75" header="0.3" footer="0.3"/>
  <pageSetup scale="83" orientation="portrait" r:id="rId1"/>
  <headerFooter>
    <oddFooter>&amp;C&amp;A&amp;R&amp;P/&amp;N</oddFooter>
  </headerFooter>
  <customProperties>
    <customPr name="f719d7c56"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B81FB-4DFC-4F48-9B4C-1998C8158D44}">
  <sheetPr codeName="Sheet7">
    <tabColor rgb="FF88A743"/>
    <outlinePr showOutlineSymbols="0"/>
  </sheetPr>
  <dimension ref="A1:AB68"/>
  <sheetViews>
    <sheetView showOutlineSymbols="0" topLeftCell="D7" zoomScale="85" zoomScaleNormal="85" workbookViewId="0">
      <selection activeCell="D26" sqref="D26"/>
    </sheetView>
  </sheetViews>
  <sheetFormatPr defaultColWidth="8.76171875" defaultRowHeight="12.75" outlineLevelRow="1" x14ac:dyDescent="0.15"/>
  <cols>
    <col min="1" max="2" width="19.41796875" customWidth="1"/>
    <col min="3" max="3" width="24.40625" customWidth="1"/>
    <col min="4" max="4" width="11.4609375" customWidth="1"/>
    <col min="5" max="5" width="11.59375" customWidth="1"/>
    <col min="6" max="6" width="10.515625" customWidth="1"/>
    <col min="7" max="7" width="13.484375" customWidth="1"/>
    <col min="8" max="8" width="2.55859375" customWidth="1"/>
    <col min="9" max="10" width="12.5390625" customWidth="1"/>
    <col min="11" max="11" width="13.484375" customWidth="1"/>
    <col min="12" max="12" width="2.55859375" customWidth="1"/>
    <col min="13" max="14" width="10.515625" customWidth="1"/>
    <col min="15" max="15" width="2.55859375" customWidth="1"/>
    <col min="16" max="16" width="9.9765625" customWidth="1"/>
    <col min="17" max="17" width="2.55859375" customWidth="1"/>
    <col min="18" max="18" width="10.515625" customWidth="1"/>
    <col min="20" max="20" width="2.55859375" customWidth="1"/>
    <col min="21" max="21" width="9.9765625" customWidth="1"/>
    <col min="22" max="22" width="2.55859375" customWidth="1"/>
    <col min="23" max="24" width="10.515625" customWidth="1"/>
    <col min="25" max="25" width="2.55859375" customWidth="1"/>
    <col min="26" max="26" width="9.9765625" customWidth="1"/>
  </cols>
  <sheetData>
    <row r="1" spans="1:28" x14ac:dyDescent="0.15">
      <c r="A1" s="1" t="str">
        <f>PROPER(subcontractor2)</f>
        <v/>
      </c>
      <c r="K1" s="9"/>
      <c r="P1" s="25"/>
      <c r="AB1">
        <f>ROUND(IF(AND($C10="Yes",$E10&gt;=250000),MIN($E10*$F10,12500),MIN(E10*MIN(F10,0.25),20000)),0)</f>
        <v>0</v>
      </c>
    </row>
    <row r="2" spans="1:28" x14ac:dyDescent="0.15">
      <c r="A2" s="1" t="str">
        <f>PROPER(proj_title)</f>
        <v/>
      </c>
      <c r="G2" s="9"/>
      <c r="I2" s="21"/>
    </row>
    <row r="3" spans="1:28" x14ac:dyDescent="0.15">
      <c r="A3" s="1" t="s">
        <v>296</v>
      </c>
    </row>
    <row r="4" spans="1:28" x14ac:dyDescent="0.15">
      <c r="A4" s="11" t="e">
        <f>TEXT(start_date,"m/d/yy")&amp;" to "&amp;(TEXT(EOMONTH(start_date,grant_term-1),"m/d/yy"))</f>
        <v>#NUM!</v>
      </c>
      <c r="B4" s="8"/>
      <c r="C4" s="8"/>
      <c r="D4" s="8"/>
    </row>
    <row r="5" spans="1:28" x14ac:dyDescent="0.15">
      <c r="A5" s="16">
        <f>grant_amount</f>
        <v>0</v>
      </c>
      <c r="I5" s="21"/>
    </row>
    <row r="8" spans="1:28" x14ac:dyDescent="0.15">
      <c r="E8" s="18" t="str">
        <f>"Year 1: "&amp;TEXT(start_date,"m-yy")&amp;" to "&amp;TEXT(EOMONTH(start_date,11),"m-yy")&amp;" Assumptions"</f>
        <v>Year 1: 1-00 to 12-00 Assumptions</v>
      </c>
      <c r="F8" s="17"/>
      <c r="G8" s="17"/>
      <c r="I8" s="18" t="str">
        <f>IF(grant_term&gt;12,"Year 2: "&amp;TEXT(EOMONTH(start_date,12),"m-yy")&amp;" to "&amp;TEXT(EOMONTH(start_date,23),"m-yy")&amp;" Assumptions","N/A 1 yr grant")</f>
        <v>N/A 1 yr grant</v>
      </c>
      <c r="J8" s="17"/>
      <c r="K8" s="17"/>
      <c r="M8" s="28"/>
      <c r="N8" s="28"/>
    </row>
    <row r="9" spans="1:28" ht="54" customHeight="1" x14ac:dyDescent="0.15">
      <c r="A9" s="1" t="s">
        <v>14</v>
      </c>
      <c r="B9" s="1" t="s">
        <v>15</v>
      </c>
      <c r="C9" s="26" t="s">
        <v>91</v>
      </c>
      <c r="D9" s="26" t="s">
        <v>16</v>
      </c>
      <c r="E9" s="19" t="s">
        <v>284</v>
      </c>
      <c r="F9" s="19" t="s">
        <v>18</v>
      </c>
      <c r="G9" s="19" t="str">
        <f>"Fringe Rate (Max "&amp;TEXT(Max_FR, "#%")&amp;")"</f>
        <v>Fringe Rate (Max 40%)</v>
      </c>
      <c r="H9" s="1"/>
      <c r="I9" s="19" t="s">
        <v>284</v>
      </c>
      <c r="J9" s="19" t="s">
        <v>18</v>
      </c>
      <c r="K9" s="19" t="str">
        <f>"Fringe Rate (Max "&amp;TEXT(Max_FR, "#%")&amp;")"</f>
        <v>Fringe Rate (Max 40%)</v>
      </c>
      <c r="L9" s="9"/>
      <c r="M9" s="19" t="s">
        <v>19</v>
      </c>
      <c r="N9" s="19" t="s">
        <v>20</v>
      </c>
      <c r="P9" s="19" t="s">
        <v>21</v>
      </c>
      <c r="Q9" s="19"/>
      <c r="R9" s="19" t="s">
        <v>22</v>
      </c>
      <c r="S9" s="19" t="s">
        <v>23</v>
      </c>
      <c r="T9" s="19"/>
      <c r="U9" s="19" t="s">
        <v>24</v>
      </c>
      <c r="V9" s="9"/>
      <c r="W9" s="19" t="s">
        <v>25</v>
      </c>
      <c r="X9" s="19" t="s">
        <v>26</v>
      </c>
      <c r="Z9" s="19" t="s">
        <v>27</v>
      </c>
    </row>
    <row r="10" spans="1:28" ht="15" x14ac:dyDescent="0.2">
      <c r="A10" t="s">
        <v>283</v>
      </c>
      <c r="B10" s="40"/>
      <c r="C10" s="41"/>
      <c r="D10" s="52" t="s">
        <v>205</v>
      </c>
      <c r="E10" s="45"/>
      <c r="F10" s="46"/>
      <c r="G10" s="205"/>
      <c r="I10" s="48" t="str">
        <f t="shared" ref="I10:K11" si="0">IF(grant_term="","",IF(grant_term=12,"N/A",IF(grant_term=24,"Please Input")))</f>
        <v/>
      </c>
      <c r="J10" s="49" t="str">
        <f t="shared" si="0"/>
        <v/>
      </c>
      <c r="K10" s="204" t="str">
        <f t="shared" si="0"/>
        <v/>
      </c>
      <c r="M10" s="27" cm="1">
        <f t="array" aca="1" ref="M10" ca="1">ROUND(IF($C10="TT",TT_year1_sal,
IF($C10="NT",NT_year1_sal,IF($C10="PD",PD_year1_sal,
IF($C10="",0)))),0)</f>
        <v>0</v>
      </c>
      <c r="N10" s="32" cm="1">
        <f t="array" aca="1" ref="N10" ca="1">IFERROR(ROUND(
IF($C10="TT",TT_year2_sal,
IF($C10="NT",NT_year2_sal, IF($C10="PD",PD_year2_sal,
IF($C10="",0)))),0),"N/A")</f>
        <v>0</v>
      </c>
      <c r="P10" s="22">
        <f ca="1">SUBTOTAL(9,M10:O10)</f>
        <v>0</v>
      </c>
      <c r="R10" s="22">
        <f ca="1">IFERROR(ROUND(M10*G10,0),0)</f>
        <v>0</v>
      </c>
      <c r="S10" s="22">
        <f ca="1">IFERROR(ROUND(N10*K10,0),0)</f>
        <v>0</v>
      </c>
      <c r="U10" s="22">
        <f ca="1">SUBTOTAL(9,R10:T10)</f>
        <v>0</v>
      </c>
      <c r="W10" s="22">
        <f ca="1">M10+R10</f>
        <v>0</v>
      </c>
      <c r="X10" s="58">
        <f ca="1">IFERROR(IF(grant_term=12,"N/A",N10+S10),0)</f>
        <v>0</v>
      </c>
      <c r="Z10" s="22">
        <f ca="1">SUM(W10:Y10)</f>
        <v>0</v>
      </c>
    </row>
    <row r="11" spans="1:28" ht="15" x14ac:dyDescent="0.2">
      <c r="A11" t="s">
        <v>28</v>
      </c>
      <c r="B11" s="40"/>
      <c r="C11" s="41"/>
      <c r="D11" s="52" t="s">
        <v>205</v>
      </c>
      <c r="E11" s="47"/>
      <c r="F11" s="46"/>
      <c r="G11" s="205"/>
      <c r="I11" s="48" t="str">
        <f t="shared" si="0"/>
        <v/>
      </c>
      <c r="J11" s="49" t="str">
        <f t="shared" si="0"/>
        <v/>
      </c>
      <c r="K11" s="204" t="str">
        <f t="shared" si="0"/>
        <v/>
      </c>
      <c r="M11" s="23" cm="1">
        <f t="array" aca="1" ref="M11" ca="1">ROUND(IF($C11="TT",TT_year1_sal,
IF($C11="NT",NT_year1_sal,IF($C11="PD",PD_year1_sal,
IF($C11="",0)))),0)</f>
        <v>0</v>
      </c>
      <c r="N11" s="23" cm="1">
        <f t="array" aca="1" ref="N11" ca="1">IFERROR(ROUND(
IF($C11="TT",TT_year2_sal,
IF($C11="NT",NT_year2_sal, IF($C11="PD",PD_year2_sal,
IF($C11="",0)))),0),"N/A")</f>
        <v>0</v>
      </c>
      <c r="P11" s="23">
        <f ca="1">SUBTOTAL(9,M11:O11)</f>
        <v>0</v>
      </c>
      <c r="R11" s="23">
        <f t="shared" ref="R11:R12" ca="1" si="1">IFERROR(ROUND(M11*G11,0),0)</f>
        <v>0</v>
      </c>
      <c r="S11" s="23">
        <f t="shared" ref="S11:S12" ca="1" si="2">IFERROR(ROUND(N11*K11,0),0)</f>
        <v>0</v>
      </c>
      <c r="U11" s="23">
        <f t="shared" ref="U11:U12" ca="1" si="3">SUBTOTAL(9,R11:T11)</f>
        <v>0</v>
      </c>
      <c r="W11" s="23">
        <f t="shared" ref="W11:W12" ca="1" si="4">M11+R11</f>
        <v>0</v>
      </c>
      <c r="X11" s="35">
        <f ca="1">IFERROR(IF(grant_term=12,"N/A",N11+S11),0)</f>
        <v>0</v>
      </c>
      <c r="Z11" s="23">
        <f ca="1">SUM(W11:Y11)</f>
        <v>0</v>
      </c>
    </row>
    <row r="12" spans="1:28" ht="15" x14ac:dyDescent="0.2">
      <c r="A12" t="s">
        <v>29</v>
      </c>
      <c r="B12" s="40"/>
      <c r="C12" s="41"/>
      <c r="D12" s="52" t="s">
        <v>205</v>
      </c>
      <c r="E12" s="47"/>
      <c r="F12" s="46"/>
      <c r="G12" s="205"/>
      <c r="I12" s="48" t="str">
        <f t="shared" ref="I12:K12" si="5">IF(grant_term="","",IF(grant_term=12,"N/A",IF(grant_term=24,"Please Input")))</f>
        <v/>
      </c>
      <c r="J12" s="49" t="str">
        <f t="shared" si="5"/>
        <v/>
      </c>
      <c r="K12" s="204" t="str">
        <f t="shared" si="5"/>
        <v/>
      </c>
      <c r="M12" s="23" cm="1">
        <f t="array" aca="1" ref="M12" ca="1">ROUND(IF($C12="TT",TT_year1_sal,
IF($C12="NT",NT_year1_sal,IF($C12="PD",PD_year1_sal,
IF($C12="",0)))),0)</f>
        <v>0</v>
      </c>
      <c r="N12" s="23" cm="1">
        <f t="array" aca="1" ref="N12" ca="1">IFERROR(ROUND(
IF($C12="TT",TT_year2_sal,
IF($C12="NT",NT_year2_sal, IF($C12="PD",PD_year2_sal,
IF($C12="",0)))),0),"N/A")</f>
        <v>0</v>
      </c>
      <c r="P12" s="23">
        <f ca="1">SUBTOTAL(9,M12:O12)</f>
        <v>0</v>
      </c>
      <c r="R12" s="23">
        <f t="shared" ca="1" si="1"/>
        <v>0</v>
      </c>
      <c r="S12" s="23">
        <f t="shared" ca="1" si="2"/>
        <v>0</v>
      </c>
      <c r="U12" s="23">
        <f t="shared" ca="1" si="3"/>
        <v>0</v>
      </c>
      <c r="W12" s="23">
        <f t="shared" ca="1" si="4"/>
        <v>0</v>
      </c>
      <c r="X12" s="35">
        <f ca="1">IFERROR(IF(grant_term=12,"N/A",N12+S12),0)</f>
        <v>0</v>
      </c>
      <c r="Z12" s="23">
        <f ca="1">SUM(W12:Y12)</f>
        <v>0</v>
      </c>
    </row>
    <row r="13" spans="1:28" ht="6" customHeight="1" x14ac:dyDescent="0.15">
      <c r="C13" s="20"/>
      <c r="X13" s="9"/>
    </row>
    <row r="14" spans="1:28" ht="15" x14ac:dyDescent="0.2">
      <c r="A14" s="186" t="s">
        <v>30</v>
      </c>
      <c r="B14" s="187"/>
      <c r="C14" s="188"/>
      <c r="D14" s="187"/>
      <c r="E14" s="187"/>
      <c r="F14" s="187"/>
      <c r="G14" s="187"/>
      <c r="H14" s="187"/>
      <c r="I14" s="187"/>
      <c r="J14" s="187"/>
      <c r="K14" s="189"/>
      <c r="M14" s="23">
        <f ca="1">SUBTOTAL(9,M10:M13)</f>
        <v>0</v>
      </c>
      <c r="N14" s="23">
        <f ca="1">SUBTOTAL(9,N10:N13)</f>
        <v>0</v>
      </c>
      <c r="P14" s="23">
        <f ca="1">SUM(P10:P13)</f>
        <v>0</v>
      </c>
      <c r="R14" s="23">
        <f ca="1">SUBTOTAL(9,R10:R13)</f>
        <v>0</v>
      </c>
      <c r="S14" s="23">
        <f ca="1">SUBTOTAL(9,S10:S13)</f>
        <v>0</v>
      </c>
      <c r="U14" s="23">
        <f ca="1">SUM(U10:U13)</f>
        <v>0</v>
      </c>
      <c r="W14" s="23">
        <f ca="1">SUBTOTAL(9,W10:W13)</f>
        <v>0</v>
      </c>
      <c r="X14" s="35">
        <f ca="1">SUBTOTAL(9,X10:X13)</f>
        <v>0</v>
      </c>
      <c r="Z14" s="23">
        <f ca="1">SUBTOTAL(9,Z10:Z13)</f>
        <v>0</v>
      </c>
    </row>
    <row r="15" spans="1:28" x14ac:dyDescent="0.15">
      <c r="C15" s="20"/>
      <c r="X15" s="9"/>
    </row>
    <row r="16" spans="1:28" ht="24" x14ac:dyDescent="0.15">
      <c r="A16" s="31" t="s">
        <v>288</v>
      </c>
      <c r="B16" s="1" t="s">
        <v>31</v>
      </c>
      <c r="C16" s="26" t="s">
        <v>32</v>
      </c>
      <c r="D16" s="26"/>
      <c r="E16" s="19" t="s">
        <v>17</v>
      </c>
      <c r="F16" s="19" t="s">
        <v>18</v>
      </c>
      <c r="G16" s="19" t="str">
        <f>"Fringe Rate (Max "&amp;TEXT(Max_FR, "#%")&amp;")"</f>
        <v>Fringe Rate (Max 40%)</v>
      </c>
      <c r="H16" s="1"/>
      <c r="I16" s="19" t="s">
        <v>17</v>
      </c>
      <c r="J16" s="19" t="s">
        <v>18</v>
      </c>
      <c r="K16" s="19" t="str">
        <f>"Fringe Rate (Max "&amp;TEXT(Max_FR, "#%")&amp;")"</f>
        <v>Fringe Rate (Max 40%)</v>
      </c>
      <c r="W16" s="9"/>
      <c r="X16" s="9"/>
      <c r="Y16" s="9"/>
      <c r="Z16" s="9"/>
    </row>
    <row r="17" spans="1:26" ht="15" x14ac:dyDescent="0.2">
      <c r="A17" t="s">
        <v>33</v>
      </c>
      <c r="B17" s="40"/>
      <c r="C17" s="41"/>
      <c r="D17" s="52" t="s">
        <v>205</v>
      </c>
      <c r="E17" s="45"/>
      <c r="F17" s="46"/>
      <c r="G17" s="205"/>
      <c r="I17" s="48" t="str">
        <f t="shared" ref="I17:K22" si="6">IF(grant_term="","",IF(grant_term=12,"N/A",IF(grant_term=24,"Please Input")))</f>
        <v/>
      </c>
      <c r="J17" s="49" t="str">
        <f t="shared" si="6"/>
        <v/>
      </c>
      <c r="K17" s="204" t="str">
        <f t="shared" si="6"/>
        <v/>
      </c>
      <c r="M17" s="22" cm="1">
        <f t="array" aca="1" ref="M17" ca="1">IFERROR(ROUND(IF($C17="",0,IF($C17="PD",PD_year1_sal,$E17*$F17)),0),0)</f>
        <v>0</v>
      </c>
      <c r="N17" s="22" cm="1">
        <f t="array" aca="1" ref="N17" ca="1">IFERROR(ROUND(IF($C17="",0,IF($C17="PD",PD_year2_sal,IF(grant_term=24,$I17*$J17,0))),0),0)</f>
        <v>0</v>
      </c>
      <c r="P17" s="22">
        <f ca="1">SUBTOTAL(9,M17:O17)</f>
        <v>0</v>
      </c>
      <c r="R17" s="22">
        <f ca="1">IFERROR(ROUND(M17*G17,0),0)</f>
        <v>0</v>
      </c>
      <c r="S17" s="22">
        <f ca="1">IFERROR(ROUND(N17*K17,0),0)</f>
        <v>0</v>
      </c>
      <c r="U17" s="22">
        <f t="shared" ref="U17:U22" ca="1" si="7">SUBTOTAL(9,R17:T17)</f>
        <v>0</v>
      </c>
      <c r="W17" s="22">
        <f ca="1">M17+R17</f>
        <v>0</v>
      </c>
      <c r="X17" s="58">
        <f ca="1">IFERROR(IF(grant_term=12,"N/A",N17+S17),0)</f>
        <v>0</v>
      </c>
      <c r="Z17" s="22">
        <f t="shared" ref="Z17:Z22" ca="1" si="8">SUM(W17:Y17)</f>
        <v>0</v>
      </c>
    </row>
    <row r="18" spans="1:26" ht="15" x14ac:dyDescent="0.2">
      <c r="A18" t="s">
        <v>34</v>
      </c>
      <c r="B18" s="40"/>
      <c r="C18" s="41"/>
      <c r="D18" s="52" t="s">
        <v>205</v>
      </c>
      <c r="E18" s="47"/>
      <c r="F18" s="46"/>
      <c r="G18" s="205"/>
      <c r="I18" s="48" t="str">
        <f t="shared" si="6"/>
        <v/>
      </c>
      <c r="J18" s="49" t="str">
        <f t="shared" si="6"/>
        <v/>
      </c>
      <c r="K18" s="204" t="str">
        <f t="shared" si="6"/>
        <v/>
      </c>
      <c r="M18" s="23" cm="1">
        <f t="array" aca="1" ref="M18" ca="1">IFERROR(ROUND(IF($C18="",0,IF($C18="PD",PD_year1_sal,$E18*$F18)),0),0)</f>
        <v>0</v>
      </c>
      <c r="N18" s="23" cm="1">
        <f t="array" aca="1" ref="N18" ca="1">IFERROR(ROUND(IF($C18="",0,IF($C18="PD",PD_year2_sal,IF(grant_term=24,$I18*$J18,0))),0),0)</f>
        <v>0</v>
      </c>
      <c r="P18" s="23">
        <f ca="1">SUBTOTAL(9,M18:O18)</f>
        <v>0</v>
      </c>
      <c r="R18" s="23">
        <f t="shared" ref="R18:R22" ca="1" si="9">IFERROR(ROUND(M18*G18,0),0)</f>
        <v>0</v>
      </c>
      <c r="S18" s="23">
        <f t="shared" ref="S18:S22" ca="1" si="10">IFERROR(ROUND(N18*K18,0),0)</f>
        <v>0</v>
      </c>
      <c r="U18" s="23">
        <f t="shared" ca="1" si="7"/>
        <v>0</v>
      </c>
      <c r="W18" s="23">
        <f t="shared" ref="W18:W22" ca="1" si="11">M18+R18</f>
        <v>0</v>
      </c>
      <c r="X18" s="35">
        <f t="shared" ref="X18:X22" ca="1" si="12">IFERROR(IF(grant_term=12,"N/A",N18+S18),0)</f>
        <v>0</v>
      </c>
      <c r="Z18" s="23">
        <f t="shared" ca="1" si="8"/>
        <v>0</v>
      </c>
    </row>
    <row r="19" spans="1:26" ht="15" x14ac:dyDescent="0.2">
      <c r="A19" t="s">
        <v>35</v>
      </c>
      <c r="B19" s="40"/>
      <c r="C19" s="41"/>
      <c r="D19" s="52" t="s">
        <v>205</v>
      </c>
      <c r="E19" s="47"/>
      <c r="F19" s="46"/>
      <c r="G19" s="205"/>
      <c r="I19" s="48" t="str">
        <f t="shared" si="6"/>
        <v/>
      </c>
      <c r="J19" s="49" t="str">
        <f t="shared" si="6"/>
        <v/>
      </c>
      <c r="K19" s="204" t="str">
        <f t="shared" si="6"/>
        <v/>
      </c>
      <c r="M19" s="23" cm="1">
        <f t="array" aca="1" ref="M19" ca="1">IFERROR(ROUND(IF($C19="",0,IF($C19="PD",PD_year1_sal,$E19*$F19)),0),0)</f>
        <v>0</v>
      </c>
      <c r="N19" s="23" cm="1">
        <f t="array" aca="1" ref="N19" ca="1">IFERROR(ROUND(IF($C19="",0,IF($C19="PD",PD_year2_sal,IF(grant_term=24,$I19*$J19,0))),0),0)</f>
        <v>0</v>
      </c>
      <c r="P19" s="23">
        <f ca="1">SUBTOTAL(9,M19:O19)</f>
        <v>0</v>
      </c>
      <c r="R19" s="23">
        <f t="shared" ca="1" si="9"/>
        <v>0</v>
      </c>
      <c r="S19" s="23">
        <f t="shared" ca="1" si="10"/>
        <v>0</v>
      </c>
      <c r="U19" s="23">
        <f t="shared" ca="1" si="7"/>
        <v>0</v>
      </c>
      <c r="W19" s="23">
        <f t="shared" ca="1" si="11"/>
        <v>0</v>
      </c>
      <c r="X19" s="35">
        <f t="shared" ca="1" si="12"/>
        <v>0</v>
      </c>
      <c r="Z19" s="23">
        <f t="shared" ca="1" si="8"/>
        <v>0</v>
      </c>
    </row>
    <row r="20" spans="1:26" ht="15" x14ac:dyDescent="0.2">
      <c r="A20" t="s">
        <v>36</v>
      </c>
      <c r="B20" s="40"/>
      <c r="C20" s="41"/>
      <c r="D20" s="52" t="s">
        <v>205</v>
      </c>
      <c r="E20" s="47"/>
      <c r="F20" s="46"/>
      <c r="G20" s="205"/>
      <c r="I20" s="48" t="str">
        <f t="shared" si="6"/>
        <v/>
      </c>
      <c r="J20" s="49" t="str">
        <f t="shared" si="6"/>
        <v/>
      </c>
      <c r="K20" s="204" t="str">
        <f t="shared" si="6"/>
        <v/>
      </c>
      <c r="M20" s="23" cm="1">
        <f t="array" aca="1" ref="M20" ca="1">IFERROR(ROUND(IF($C20="",0,IF($C20="PD",PD_year1_sal,$E20*$F20)),0),0)</f>
        <v>0</v>
      </c>
      <c r="N20" s="23" cm="1">
        <f t="array" aca="1" ref="N20" ca="1">IFERROR(ROUND(IF($C20="",0,IF($C20="PD",PD_year2_sal,IF(grant_term=24,$I20*$J20,0))),0),0)</f>
        <v>0</v>
      </c>
      <c r="P20" s="23">
        <f t="shared" ref="P20:P22" ca="1" si="13">SUBTOTAL(9,M20:O20)</f>
        <v>0</v>
      </c>
      <c r="R20" s="23">
        <f t="shared" ca="1" si="9"/>
        <v>0</v>
      </c>
      <c r="S20" s="23">
        <f t="shared" ca="1" si="10"/>
        <v>0</v>
      </c>
      <c r="U20" s="23">
        <f t="shared" ca="1" si="7"/>
        <v>0</v>
      </c>
      <c r="W20" s="23">
        <f t="shared" ca="1" si="11"/>
        <v>0</v>
      </c>
      <c r="X20" s="35">
        <f t="shared" ca="1" si="12"/>
        <v>0</v>
      </c>
      <c r="Z20" s="23">
        <f t="shared" ca="1" si="8"/>
        <v>0</v>
      </c>
    </row>
    <row r="21" spans="1:26" ht="15" hidden="1" outlineLevel="1" x14ac:dyDescent="0.2">
      <c r="A21" t="s">
        <v>37</v>
      </c>
      <c r="B21" s="40"/>
      <c r="C21" s="41"/>
      <c r="D21" s="52" t="s">
        <v>205</v>
      </c>
      <c r="E21" s="47"/>
      <c r="F21" s="46"/>
      <c r="G21" s="46"/>
      <c r="I21" s="48" t="str">
        <f t="shared" si="6"/>
        <v/>
      </c>
      <c r="J21" s="49" t="str">
        <f t="shared" si="6"/>
        <v/>
      </c>
      <c r="K21" s="60" t="str">
        <f t="shared" si="6"/>
        <v/>
      </c>
      <c r="M21" s="23" cm="1">
        <f t="array" aca="1" ref="M21" ca="1">IFERROR(ROUND(IF($C21="",0,IF($C21="PD",PD_year1_sal,$E21*$F21)),0),0)</f>
        <v>0</v>
      </c>
      <c r="N21" s="23" cm="1">
        <f t="array" aca="1" ref="N21" ca="1">IFERROR(ROUND(IF($C21="",0,IF($C21="PD",PD_year2_sal,IF(grant_term=24,$I21*$J21,0))),0),0)</f>
        <v>0</v>
      </c>
      <c r="P21" s="23">
        <f t="shared" ca="1" si="13"/>
        <v>0</v>
      </c>
      <c r="R21" s="23">
        <f t="shared" ca="1" si="9"/>
        <v>0</v>
      </c>
      <c r="S21" s="23">
        <f t="shared" ca="1" si="10"/>
        <v>0</v>
      </c>
      <c r="U21" s="23">
        <f t="shared" ca="1" si="7"/>
        <v>0</v>
      </c>
      <c r="W21" s="23">
        <f t="shared" ca="1" si="11"/>
        <v>0</v>
      </c>
      <c r="X21" s="35">
        <f t="shared" ca="1" si="12"/>
        <v>0</v>
      </c>
      <c r="Z21" s="23">
        <f t="shared" ca="1" si="8"/>
        <v>0</v>
      </c>
    </row>
    <row r="22" spans="1:26" ht="15" hidden="1" outlineLevel="1" x14ac:dyDescent="0.2">
      <c r="A22" t="s">
        <v>38</v>
      </c>
      <c r="B22" s="40"/>
      <c r="C22" s="41"/>
      <c r="D22" s="52" t="s">
        <v>205</v>
      </c>
      <c r="E22" s="47"/>
      <c r="F22" s="46"/>
      <c r="G22" s="46"/>
      <c r="I22" s="48" t="str">
        <f t="shared" si="6"/>
        <v/>
      </c>
      <c r="J22" s="49" t="str">
        <f t="shared" si="6"/>
        <v/>
      </c>
      <c r="K22" s="60" t="str">
        <f t="shared" si="6"/>
        <v/>
      </c>
      <c r="M22" s="23" cm="1">
        <f t="array" aca="1" ref="M22" ca="1">IFERROR(ROUND(IF($C22="",0,IF($C22="PD",PD_year1_sal,$E22*$F22)),0),0)</f>
        <v>0</v>
      </c>
      <c r="N22" s="23" cm="1">
        <f t="array" aca="1" ref="N22" ca="1">IFERROR(ROUND(IF($C22="",0,IF($C22="PD",PD_year2_sal,IF(grant_term=24,$I22*$J22,0))),0),0)</f>
        <v>0</v>
      </c>
      <c r="P22" s="23">
        <f t="shared" ca="1" si="13"/>
        <v>0</v>
      </c>
      <c r="R22" s="23">
        <f t="shared" ca="1" si="9"/>
        <v>0</v>
      </c>
      <c r="S22" s="23">
        <f t="shared" ca="1" si="10"/>
        <v>0</v>
      </c>
      <c r="U22" s="23">
        <f t="shared" ca="1" si="7"/>
        <v>0</v>
      </c>
      <c r="W22" s="23">
        <f t="shared" ca="1" si="11"/>
        <v>0</v>
      </c>
      <c r="X22" s="35">
        <f t="shared" ca="1" si="12"/>
        <v>0</v>
      </c>
      <c r="Z22" s="23">
        <f t="shared" ca="1" si="8"/>
        <v>0</v>
      </c>
    </row>
    <row r="23" spans="1:26" ht="6" customHeight="1" collapsed="1" x14ac:dyDescent="0.15">
      <c r="C23" s="20"/>
      <c r="X23" s="9"/>
    </row>
    <row r="24" spans="1:26" ht="15" x14ac:dyDescent="0.2">
      <c r="A24" s="186" t="s">
        <v>289</v>
      </c>
      <c r="B24" s="187"/>
      <c r="C24" s="188"/>
      <c r="D24" s="187"/>
      <c r="E24" s="187"/>
      <c r="F24" s="187"/>
      <c r="G24" s="187"/>
      <c r="H24" s="187"/>
      <c r="I24" s="187"/>
      <c r="J24" s="187"/>
      <c r="K24" s="189"/>
      <c r="M24" s="23">
        <f ca="1">SUBTOTAL(9,M17:M23)</f>
        <v>0</v>
      </c>
      <c r="N24" s="23">
        <f ca="1">SUBTOTAL(9,N17:N23)</f>
        <v>0</v>
      </c>
      <c r="P24" s="23">
        <f ca="1">SUM(P17:P23)</f>
        <v>0</v>
      </c>
      <c r="R24" s="23">
        <f t="shared" ref="R24:S24" ca="1" si="14">SUBTOTAL(9,R17:R23)</f>
        <v>0</v>
      </c>
      <c r="S24" s="23">
        <f t="shared" ca="1" si="14"/>
        <v>0</v>
      </c>
      <c r="U24" s="23">
        <f ca="1">SUM(U17:U23)</f>
        <v>0</v>
      </c>
      <c r="W24" s="23">
        <f ca="1">SUBTOTAL(9,W17:W23)</f>
        <v>0</v>
      </c>
      <c r="X24" s="35">
        <f ca="1">SUBTOTAL(9,X17:X23)</f>
        <v>0</v>
      </c>
      <c r="Z24" s="23">
        <f ca="1">SUBTOTAL(9,Z17:Z23)</f>
        <v>0</v>
      </c>
    </row>
    <row r="25" spans="1:26" x14ac:dyDescent="0.15">
      <c r="C25" s="20"/>
      <c r="D25" s="21"/>
      <c r="E25" s="28"/>
      <c r="F25" s="29"/>
      <c r="X25" s="9"/>
    </row>
    <row r="26" spans="1:26" ht="54" customHeight="1" x14ac:dyDescent="0.15">
      <c r="A26" s="30" t="s">
        <v>39</v>
      </c>
      <c r="B26" s="31" t="s">
        <v>40</v>
      </c>
      <c r="C26" s="26" t="s">
        <v>41</v>
      </c>
      <c r="D26" s="26"/>
      <c r="E26" s="19" t="s">
        <v>42</v>
      </c>
      <c r="F26" s="19" t="s">
        <v>43</v>
      </c>
      <c r="G26" s="19" t="str">
        <f>"Fringe Rate (Max "&amp;TEXT(Max_FR, "#%")&amp;") cannot include tuition"</f>
        <v>Fringe Rate (Max 40%) cannot include tuition</v>
      </c>
      <c r="H26" s="1"/>
      <c r="I26" s="19" t="s">
        <v>42</v>
      </c>
      <c r="J26" s="19" t="s">
        <v>43</v>
      </c>
      <c r="K26" s="19" t="str">
        <f>"Fringe Rate (Max "&amp;TEXT(Max_FR, "#%")&amp;") cannot include tuition"</f>
        <v>Fringe Rate (Max 40%) cannot include tuition</v>
      </c>
      <c r="W26" s="9"/>
      <c r="X26" s="9"/>
      <c r="Y26" s="9"/>
      <c r="Z26" s="9"/>
    </row>
    <row r="27" spans="1:26" ht="15" x14ac:dyDescent="0.2">
      <c r="A27" t="s">
        <v>44</v>
      </c>
      <c r="B27" s="42" t="s">
        <v>45</v>
      </c>
      <c r="C27" s="41"/>
      <c r="D27" s="52" t="s">
        <v>205</v>
      </c>
      <c r="E27" s="45"/>
      <c r="F27" s="39"/>
      <c r="G27" s="205"/>
      <c r="I27" s="48" t="str">
        <f t="shared" ref="I27:K34" si="15">IF(grant_term="","",IF(grant_term=12,"N/A",IF(grant_term=24,"Please Input")))</f>
        <v/>
      </c>
      <c r="J27" s="200" t="str">
        <f t="shared" si="15"/>
        <v/>
      </c>
      <c r="K27" s="204" t="str">
        <f t="shared" si="15"/>
        <v/>
      </c>
      <c r="M27" s="22">
        <f>ROUND($E27*$F27,0)</f>
        <v>0</v>
      </c>
      <c r="N27" s="22">
        <f>IFERROR(ROUND(IF(grant_term=12,"N/A",$I27*$J27),0),0)</f>
        <v>0</v>
      </c>
      <c r="P27" s="22">
        <f>SUBTOTAL(9,M27:O27)</f>
        <v>0</v>
      </c>
      <c r="R27" s="22">
        <f>IFERROR(ROUND(M27*G27,0),0)</f>
        <v>0</v>
      </c>
      <c r="S27" s="22">
        <f>IFERROR(ROUND(N27*K27,0),0)</f>
        <v>0</v>
      </c>
      <c r="U27" s="22">
        <f>SUBTOTAL(9,R27:T27)</f>
        <v>0</v>
      </c>
      <c r="W27" s="22">
        <f>M27+R27</f>
        <v>0</v>
      </c>
      <c r="X27" s="58">
        <f>IFERROR(IF(grant_term=12,"N/A",N27+S27),0)</f>
        <v>0</v>
      </c>
      <c r="Z27" s="22">
        <f t="shared" ref="Z27:Z34" si="16">SUM(W27:Y27)</f>
        <v>0</v>
      </c>
    </row>
    <row r="28" spans="1:26" ht="15" x14ac:dyDescent="0.2">
      <c r="A28" t="s">
        <v>46</v>
      </c>
      <c r="B28" s="42" t="s">
        <v>45</v>
      </c>
      <c r="C28" s="41"/>
      <c r="D28" s="52" t="s">
        <v>205</v>
      </c>
      <c r="E28" s="45"/>
      <c r="F28" s="39"/>
      <c r="G28" s="205"/>
      <c r="I28" s="48" t="str">
        <f t="shared" si="15"/>
        <v/>
      </c>
      <c r="J28" s="200" t="str">
        <f t="shared" si="15"/>
        <v/>
      </c>
      <c r="K28" s="204" t="str">
        <f t="shared" si="15"/>
        <v/>
      </c>
      <c r="M28" s="23">
        <f t="shared" ref="M28:M34" si="17">ROUND($E28*$F28,0)</f>
        <v>0</v>
      </c>
      <c r="N28" s="23">
        <f t="shared" ref="N28:N34" si="18">IFERROR(ROUND(IF(grant_term=12,"N/A",$I28*$J28),0),0)</f>
        <v>0</v>
      </c>
      <c r="P28" s="23">
        <f>SUBTOTAL(9,M28:O28)</f>
        <v>0</v>
      </c>
      <c r="R28" s="23">
        <f t="shared" ref="R28:R34" si="19">IFERROR(ROUND(M28*G28,0),0)</f>
        <v>0</v>
      </c>
      <c r="S28" s="23">
        <f t="shared" ref="S28:S34" si="20">IFERROR(ROUND(N28*K28,0),0)</f>
        <v>0</v>
      </c>
      <c r="U28" s="23">
        <f t="shared" ref="U28:U34" si="21">SUBTOTAL(9,R28:T28)</f>
        <v>0</v>
      </c>
      <c r="W28" s="23">
        <f t="shared" ref="W28:W34" si="22">M28+R28</f>
        <v>0</v>
      </c>
      <c r="X28" s="35">
        <f t="shared" ref="X28:X34" si="23">IFERROR(IF(grant_term=12,"N/A",N28+S28),0)</f>
        <v>0</v>
      </c>
      <c r="Z28" s="23">
        <f t="shared" si="16"/>
        <v>0</v>
      </c>
    </row>
    <row r="29" spans="1:26" ht="15" x14ac:dyDescent="0.2">
      <c r="A29" t="s">
        <v>47</v>
      </c>
      <c r="B29" s="42" t="s">
        <v>45</v>
      </c>
      <c r="C29" s="41"/>
      <c r="D29" s="52" t="s">
        <v>205</v>
      </c>
      <c r="E29" s="45"/>
      <c r="F29" s="39"/>
      <c r="G29" s="205"/>
      <c r="I29" s="48" t="str">
        <f t="shared" si="15"/>
        <v/>
      </c>
      <c r="J29" s="200" t="str">
        <f t="shared" si="15"/>
        <v/>
      </c>
      <c r="K29" s="204" t="str">
        <f t="shared" si="15"/>
        <v/>
      </c>
      <c r="M29" s="23">
        <f t="shared" si="17"/>
        <v>0</v>
      </c>
      <c r="N29" s="23">
        <f t="shared" si="18"/>
        <v>0</v>
      </c>
      <c r="P29" s="23">
        <f>SUBTOTAL(9,M29:O29)</f>
        <v>0</v>
      </c>
      <c r="R29" s="23">
        <f t="shared" si="19"/>
        <v>0</v>
      </c>
      <c r="S29" s="23">
        <f t="shared" si="20"/>
        <v>0</v>
      </c>
      <c r="U29" s="23">
        <f t="shared" si="21"/>
        <v>0</v>
      </c>
      <c r="W29" s="23">
        <f t="shared" si="22"/>
        <v>0</v>
      </c>
      <c r="X29" s="35">
        <f t="shared" si="23"/>
        <v>0</v>
      </c>
      <c r="Z29" s="23">
        <f t="shared" si="16"/>
        <v>0</v>
      </c>
    </row>
    <row r="30" spans="1:26" ht="15" x14ac:dyDescent="0.2">
      <c r="A30" t="s">
        <v>48</v>
      </c>
      <c r="B30" s="42" t="s">
        <v>45</v>
      </c>
      <c r="C30" s="41"/>
      <c r="D30" s="52" t="s">
        <v>205</v>
      </c>
      <c r="E30" s="45"/>
      <c r="F30" s="39"/>
      <c r="G30" s="205"/>
      <c r="I30" s="48" t="str">
        <f t="shared" si="15"/>
        <v/>
      </c>
      <c r="J30" s="200" t="str">
        <f t="shared" si="15"/>
        <v/>
      </c>
      <c r="K30" s="204" t="str">
        <f t="shared" si="15"/>
        <v/>
      </c>
      <c r="M30" s="23">
        <f t="shared" si="17"/>
        <v>0</v>
      </c>
      <c r="N30" s="23">
        <f t="shared" si="18"/>
        <v>0</v>
      </c>
      <c r="P30" s="23">
        <f t="shared" ref="P30:P32" si="24">SUBTOTAL(9,M30:O30)</f>
        <v>0</v>
      </c>
      <c r="R30" s="23">
        <f t="shared" si="19"/>
        <v>0</v>
      </c>
      <c r="S30" s="23">
        <f t="shared" si="20"/>
        <v>0</v>
      </c>
      <c r="U30" s="23">
        <f t="shared" si="21"/>
        <v>0</v>
      </c>
      <c r="W30" s="23">
        <f t="shared" si="22"/>
        <v>0</v>
      </c>
      <c r="X30" s="35">
        <f t="shared" si="23"/>
        <v>0</v>
      </c>
      <c r="Z30" s="23">
        <f t="shared" si="16"/>
        <v>0</v>
      </c>
    </row>
    <row r="31" spans="1:26" ht="15" hidden="1" outlineLevel="1" x14ac:dyDescent="0.2">
      <c r="A31" t="s">
        <v>49</v>
      </c>
      <c r="B31" s="42" t="s">
        <v>45</v>
      </c>
      <c r="C31" s="41"/>
      <c r="D31" s="52" t="s">
        <v>205</v>
      </c>
      <c r="E31" s="45"/>
      <c r="F31" s="39"/>
      <c r="G31" s="46"/>
      <c r="I31" s="48" t="str">
        <f t="shared" si="15"/>
        <v/>
      </c>
      <c r="J31" s="61" t="str">
        <f t="shared" si="15"/>
        <v/>
      </c>
      <c r="K31" s="60" t="str">
        <f t="shared" si="15"/>
        <v/>
      </c>
      <c r="M31" s="23">
        <f t="shared" si="17"/>
        <v>0</v>
      </c>
      <c r="N31" s="23">
        <f t="shared" si="18"/>
        <v>0</v>
      </c>
      <c r="P31" s="23">
        <f t="shared" si="24"/>
        <v>0</v>
      </c>
      <c r="R31" s="23">
        <f t="shared" si="19"/>
        <v>0</v>
      </c>
      <c r="S31" s="23">
        <f t="shared" si="20"/>
        <v>0</v>
      </c>
      <c r="U31" s="23">
        <f t="shared" si="21"/>
        <v>0</v>
      </c>
      <c r="W31" s="23">
        <f t="shared" si="22"/>
        <v>0</v>
      </c>
      <c r="X31" s="35">
        <f t="shared" si="23"/>
        <v>0</v>
      </c>
      <c r="Z31" s="23">
        <f t="shared" si="16"/>
        <v>0</v>
      </c>
    </row>
    <row r="32" spans="1:26" ht="15" hidden="1" outlineLevel="1" x14ac:dyDescent="0.2">
      <c r="A32" t="s">
        <v>50</v>
      </c>
      <c r="B32" s="42" t="s">
        <v>45</v>
      </c>
      <c r="C32" s="41"/>
      <c r="D32" s="52" t="s">
        <v>205</v>
      </c>
      <c r="E32" s="45"/>
      <c r="F32" s="39"/>
      <c r="G32" s="46"/>
      <c r="I32" s="48" t="str">
        <f t="shared" si="15"/>
        <v/>
      </c>
      <c r="J32" s="61" t="str">
        <f t="shared" si="15"/>
        <v/>
      </c>
      <c r="K32" s="60" t="str">
        <f t="shared" si="15"/>
        <v/>
      </c>
      <c r="M32" s="23">
        <f t="shared" si="17"/>
        <v>0</v>
      </c>
      <c r="N32" s="23">
        <f t="shared" si="18"/>
        <v>0</v>
      </c>
      <c r="P32" s="23">
        <f t="shared" si="24"/>
        <v>0</v>
      </c>
      <c r="R32" s="23">
        <f t="shared" si="19"/>
        <v>0</v>
      </c>
      <c r="S32" s="23">
        <f t="shared" si="20"/>
        <v>0</v>
      </c>
      <c r="U32" s="23">
        <f t="shared" si="21"/>
        <v>0</v>
      </c>
      <c r="W32" s="23">
        <f t="shared" si="22"/>
        <v>0</v>
      </c>
      <c r="X32" s="35">
        <f t="shared" si="23"/>
        <v>0</v>
      </c>
      <c r="Z32" s="23">
        <f t="shared" si="16"/>
        <v>0</v>
      </c>
    </row>
    <row r="33" spans="1:26" ht="15" hidden="1" outlineLevel="1" x14ac:dyDescent="0.2">
      <c r="A33" t="s">
        <v>51</v>
      </c>
      <c r="B33" s="42" t="s">
        <v>45</v>
      </c>
      <c r="C33" s="41"/>
      <c r="D33" s="52" t="s">
        <v>205</v>
      </c>
      <c r="E33" s="45"/>
      <c r="F33" s="39"/>
      <c r="G33" s="46"/>
      <c r="I33" s="48" t="str">
        <f t="shared" si="15"/>
        <v/>
      </c>
      <c r="J33" s="61" t="str">
        <f t="shared" si="15"/>
        <v/>
      </c>
      <c r="K33" s="60" t="str">
        <f t="shared" si="15"/>
        <v/>
      </c>
      <c r="M33" s="23">
        <f t="shared" si="17"/>
        <v>0</v>
      </c>
      <c r="N33" s="23">
        <f t="shared" si="18"/>
        <v>0</v>
      </c>
      <c r="P33" s="23">
        <f>SUBTOTAL(9,M33:O33)</f>
        <v>0</v>
      </c>
      <c r="R33" s="23">
        <f t="shared" si="19"/>
        <v>0</v>
      </c>
      <c r="S33" s="23">
        <f t="shared" si="20"/>
        <v>0</v>
      </c>
      <c r="U33" s="23">
        <f t="shared" si="21"/>
        <v>0</v>
      </c>
      <c r="W33" s="23">
        <f t="shared" si="22"/>
        <v>0</v>
      </c>
      <c r="X33" s="35">
        <f t="shared" si="23"/>
        <v>0</v>
      </c>
      <c r="Z33" s="23">
        <f t="shared" si="16"/>
        <v>0</v>
      </c>
    </row>
    <row r="34" spans="1:26" ht="15" hidden="1" outlineLevel="1" x14ac:dyDescent="0.2">
      <c r="A34" t="s">
        <v>52</v>
      </c>
      <c r="B34" s="42" t="s">
        <v>45</v>
      </c>
      <c r="C34" s="41"/>
      <c r="D34" s="52" t="s">
        <v>205</v>
      </c>
      <c r="E34" s="45"/>
      <c r="F34" s="39"/>
      <c r="G34" s="46"/>
      <c r="I34" s="48" t="str">
        <f t="shared" si="15"/>
        <v/>
      </c>
      <c r="J34" s="61" t="str">
        <f t="shared" si="15"/>
        <v/>
      </c>
      <c r="K34" s="60" t="str">
        <f t="shared" si="15"/>
        <v/>
      </c>
      <c r="M34" s="23">
        <f t="shared" si="17"/>
        <v>0</v>
      </c>
      <c r="N34" s="23">
        <f t="shared" si="18"/>
        <v>0</v>
      </c>
      <c r="P34" s="23">
        <f t="shared" ref="P34" si="25">SUBTOTAL(9,M34:O34)</f>
        <v>0</v>
      </c>
      <c r="R34" s="23">
        <f t="shared" si="19"/>
        <v>0</v>
      </c>
      <c r="S34" s="23">
        <f t="shared" si="20"/>
        <v>0</v>
      </c>
      <c r="U34" s="23">
        <f t="shared" si="21"/>
        <v>0</v>
      </c>
      <c r="W34" s="23">
        <f t="shared" si="22"/>
        <v>0</v>
      </c>
      <c r="X34" s="35">
        <f t="shared" si="23"/>
        <v>0</v>
      </c>
      <c r="Z34" s="23">
        <f t="shared" si="16"/>
        <v>0</v>
      </c>
    </row>
    <row r="35" spans="1:26" ht="6.75" customHeight="1" collapsed="1" x14ac:dyDescent="0.15">
      <c r="B35" s="43"/>
      <c r="C35" s="44"/>
      <c r="X35" s="9"/>
    </row>
    <row r="36" spans="1:26" ht="15" x14ac:dyDescent="0.2">
      <c r="A36" s="186" t="s">
        <v>53</v>
      </c>
      <c r="B36" s="190"/>
      <c r="C36" s="190"/>
      <c r="D36" s="190"/>
      <c r="E36" s="190"/>
      <c r="F36" s="190"/>
      <c r="G36" s="190"/>
      <c r="H36" s="190"/>
      <c r="I36" s="190"/>
      <c r="J36" s="190"/>
      <c r="K36" s="190"/>
      <c r="M36" s="23">
        <f>SUBTOTAL(9,M27:M35)</f>
        <v>0</v>
      </c>
      <c r="N36" s="23">
        <f>SUBTOTAL(9,N27:N35)</f>
        <v>0</v>
      </c>
      <c r="P36" s="23">
        <f>SUM(P27:P35)</f>
        <v>0</v>
      </c>
      <c r="R36" s="23">
        <f t="shared" ref="R36:S36" si="26">SUBTOTAL(9,R27:R35)</f>
        <v>0</v>
      </c>
      <c r="S36" s="23">
        <f t="shared" si="26"/>
        <v>0</v>
      </c>
      <c r="U36" s="23">
        <f>SUM(U27:U35)</f>
        <v>0</v>
      </c>
      <c r="W36" s="23">
        <f>SUBTOTAL(9,W27:W35)</f>
        <v>0</v>
      </c>
      <c r="X36" s="35">
        <f>SUBTOTAL(9,X27:X35)</f>
        <v>0</v>
      </c>
      <c r="Z36" s="23">
        <f>SUBTOTAL(9,Z27:Z35)</f>
        <v>0</v>
      </c>
    </row>
    <row r="37" spans="1:26" ht="6" customHeight="1" x14ac:dyDescent="0.15">
      <c r="K37" s="9"/>
      <c r="X37" s="9"/>
    </row>
    <row r="38" spans="1:26" ht="15.75" hidden="1" thickBot="1" x14ac:dyDescent="0.25">
      <c r="K38" s="9" t="s">
        <v>54</v>
      </c>
      <c r="M38" s="24">
        <f ca="1">SUBTOTAL(9,M10:M37)</f>
        <v>0</v>
      </c>
      <c r="N38" s="24">
        <f ca="1">SUBTOTAL(9,N10:N37)</f>
        <v>0</v>
      </c>
      <c r="P38" s="24">
        <f ca="1">SUBTOTAL(9,P10:P37)</f>
        <v>0</v>
      </c>
      <c r="R38" s="24">
        <f ca="1">SUBTOTAL(9,R10:R37)</f>
        <v>0</v>
      </c>
      <c r="S38" s="24">
        <f ca="1">SUBTOTAL(9,S10:S37)</f>
        <v>0</v>
      </c>
      <c r="U38" s="24">
        <f ca="1">SUBTOTAL(9,U10:U37)</f>
        <v>0</v>
      </c>
      <c r="W38" s="24">
        <f ca="1">SUBTOTAL(9,W10:W37)</f>
        <v>0</v>
      </c>
      <c r="X38" s="33">
        <f ca="1">SUBTOTAL(9,X10:X37)</f>
        <v>0</v>
      </c>
      <c r="Z38" s="24">
        <f ca="1">SUBTOTAL(9,Z10:Z37)</f>
        <v>0</v>
      </c>
    </row>
    <row r="39" spans="1:26" hidden="1" x14ac:dyDescent="0.15">
      <c r="B39" s="8"/>
      <c r="C39" s="59"/>
      <c r="D39" s="59"/>
      <c r="X39" s="9"/>
    </row>
    <row r="40" spans="1:26" ht="15.75" hidden="1" thickBot="1" x14ac:dyDescent="0.25">
      <c r="K40" s="9" t="s">
        <v>55</v>
      </c>
      <c r="M40" s="33" t="str">
        <f ca="1">IF(ind_cost_rate="No","N/A",ROUND(SUMIFS(M$10:M$39,$D$10:$D$39,"Yes")*ind_cost_rate,0))</f>
        <v>N/A</v>
      </c>
      <c r="N40" s="33" t="str">
        <f ca="1">IF(ind_cost_rate="No","N/A",ROUND(SUMIFS(N$10:N$39,$D$10:$D$39,"Yes")*ind_cost_rate,0))</f>
        <v>N/A</v>
      </c>
      <c r="P40" s="24">
        <f ca="1">SUBTOTAL(9,M40:O40)</f>
        <v>0</v>
      </c>
      <c r="R40" s="33" t="str">
        <f ca="1">IF(ind_cost_rate="No","N/A",ROUND(SUMIFS(R$10:R$39,$D$10:$D$39,"Yes")*ind_cost_rate,0))</f>
        <v>N/A</v>
      </c>
      <c r="S40" s="33" t="str">
        <f ca="1">IF(ind_cost_rate="No","N/A",ROUND(SUMIFS(S$10:S$39,$D$10:$D$39,"Yes")*ind_cost_rate,0))</f>
        <v>N/A</v>
      </c>
      <c r="U40" s="24">
        <f ca="1">SUBTOTAL(9,R40:T40)</f>
        <v>0</v>
      </c>
      <c r="W40" s="24">
        <f ca="1">IFERROR(M40+R40,0)</f>
        <v>0</v>
      </c>
      <c r="X40" s="33">
        <f ca="1">IFERROR(IF(grant_term=12,"N/A",N40+S40),0)</f>
        <v>0</v>
      </c>
      <c r="Z40" s="24">
        <f ca="1">SUM(W40:Y40)</f>
        <v>0</v>
      </c>
    </row>
    <row r="41" spans="1:26" hidden="1" x14ac:dyDescent="0.15"/>
    <row r="43" spans="1:26" ht="24" x14ac:dyDescent="0.15">
      <c r="A43" s="286" t="s">
        <v>290</v>
      </c>
      <c r="B43" s="286"/>
      <c r="C43" s="26" t="s">
        <v>292</v>
      </c>
      <c r="D43" s="26"/>
      <c r="E43" s="19" t="s">
        <v>42</v>
      </c>
      <c r="F43" s="19" t="s">
        <v>43</v>
      </c>
      <c r="G43" s="19" t="s">
        <v>294</v>
      </c>
      <c r="H43" s="1"/>
      <c r="I43" s="19" t="s">
        <v>42</v>
      </c>
      <c r="J43" s="19" t="s">
        <v>43</v>
      </c>
      <c r="K43" s="19" t="s">
        <v>295</v>
      </c>
      <c r="M43" s="19" t="s">
        <v>27</v>
      </c>
    </row>
    <row r="44" spans="1:26" ht="15" x14ac:dyDescent="0.2">
      <c r="A44" s="287" t="s">
        <v>293</v>
      </c>
      <c r="B44" s="288"/>
      <c r="C44" s="41"/>
      <c r="D44" s="52" t="s">
        <v>205</v>
      </c>
      <c r="E44" s="45"/>
      <c r="F44" s="39"/>
      <c r="G44" s="184">
        <f>ROUND($E44*$F44,0)</f>
        <v>0</v>
      </c>
      <c r="I44" s="48" t="str">
        <f t="shared" ref="I44:J51" si="27">IF(grant_term="","",IF(grant_term=12,"N/A",IF(grant_term=24,"Please Input")))</f>
        <v/>
      </c>
      <c r="J44" s="200" t="str">
        <f t="shared" si="27"/>
        <v/>
      </c>
      <c r="K44" s="184">
        <f>IFERROR(ROUND(IF(grant_term=12,"N/A",$I44*$J44),0),0)</f>
        <v>0</v>
      </c>
      <c r="M44" s="184">
        <f>G44+K44</f>
        <v>0</v>
      </c>
    </row>
    <row r="45" spans="1:26" ht="15" x14ac:dyDescent="0.2">
      <c r="A45" s="287" t="s">
        <v>293</v>
      </c>
      <c r="B45" s="288"/>
      <c r="C45" s="41"/>
      <c r="D45" s="52" t="s">
        <v>205</v>
      </c>
      <c r="E45" s="45"/>
      <c r="F45" s="39"/>
      <c r="G45" s="185">
        <f t="shared" ref="G45:G51" si="28">ROUND($E45*$F45,0)</f>
        <v>0</v>
      </c>
      <c r="I45" s="48" t="str">
        <f t="shared" si="27"/>
        <v/>
      </c>
      <c r="J45" s="200" t="str">
        <f t="shared" si="27"/>
        <v/>
      </c>
      <c r="K45" s="185">
        <f t="shared" ref="K45:K51" si="29">IFERROR(ROUND(IF(grant_term=12,"N/A",$I45*$J45),0),0)</f>
        <v>0</v>
      </c>
      <c r="M45" s="185">
        <f>G45+K45</f>
        <v>0</v>
      </c>
    </row>
    <row r="46" spans="1:26" ht="15" x14ac:dyDescent="0.2">
      <c r="A46" s="287" t="s">
        <v>293</v>
      </c>
      <c r="B46" s="288"/>
      <c r="C46" s="41"/>
      <c r="D46" s="52" t="s">
        <v>205</v>
      </c>
      <c r="E46" s="45"/>
      <c r="F46" s="39"/>
      <c r="G46" s="185">
        <f t="shared" si="28"/>
        <v>0</v>
      </c>
      <c r="I46" s="48" t="str">
        <f t="shared" si="27"/>
        <v/>
      </c>
      <c r="J46" s="200" t="str">
        <f t="shared" si="27"/>
        <v/>
      </c>
      <c r="K46" s="185">
        <f t="shared" si="29"/>
        <v>0</v>
      </c>
      <c r="M46" s="185">
        <f t="shared" ref="M46:M51" si="30">G46+K46</f>
        <v>0</v>
      </c>
    </row>
    <row r="47" spans="1:26" ht="15" x14ac:dyDescent="0.2">
      <c r="A47" s="287" t="s">
        <v>293</v>
      </c>
      <c r="B47" s="288"/>
      <c r="C47" s="41"/>
      <c r="D47" s="52" t="s">
        <v>205</v>
      </c>
      <c r="E47" s="45"/>
      <c r="F47" s="39"/>
      <c r="G47" s="185">
        <f t="shared" si="28"/>
        <v>0</v>
      </c>
      <c r="I47" s="48" t="str">
        <f t="shared" si="27"/>
        <v/>
      </c>
      <c r="J47" s="200" t="str">
        <f t="shared" si="27"/>
        <v/>
      </c>
      <c r="K47" s="185">
        <f t="shared" si="29"/>
        <v>0</v>
      </c>
      <c r="M47" s="185">
        <f t="shared" si="30"/>
        <v>0</v>
      </c>
    </row>
    <row r="48" spans="1:26" ht="15" hidden="1" outlineLevel="1" x14ac:dyDescent="0.2">
      <c r="A48" s="287" t="s">
        <v>293</v>
      </c>
      <c r="B48" s="288"/>
      <c r="C48" s="41"/>
      <c r="D48" s="52" t="s">
        <v>205</v>
      </c>
      <c r="E48" s="45"/>
      <c r="F48" s="39"/>
      <c r="G48" s="185">
        <f t="shared" si="28"/>
        <v>0</v>
      </c>
      <c r="I48" s="48" t="str">
        <f t="shared" si="27"/>
        <v/>
      </c>
      <c r="J48" s="61" t="str">
        <f t="shared" si="27"/>
        <v/>
      </c>
      <c r="K48" s="185">
        <f t="shared" si="29"/>
        <v>0</v>
      </c>
      <c r="M48" s="185">
        <f t="shared" si="30"/>
        <v>0</v>
      </c>
    </row>
    <row r="49" spans="1:26" ht="15" hidden="1" outlineLevel="1" x14ac:dyDescent="0.2">
      <c r="A49" s="287" t="s">
        <v>293</v>
      </c>
      <c r="B49" s="288"/>
      <c r="C49" s="41"/>
      <c r="D49" s="52" t="s">
        <v>205</v>
      </c>
      <c r="E49" s="45"/>
      <c r="F49" s="39"/>
      <c r="G49" s="185">
        <f t="shared" si="28"/>
        <v>0</v>
      </c>
      <c r="I49" s="48" t="str">
        <f t="shared" si="27"/>
        <v/>
      </c>
      <c r="J49" s="61" t="str">
        <f t="shared" si="27"/>
        <v/>
      </c>
      <c r="K49" s="185">
        <f t="shared" si="29"/>
        <v>0</v>
      </c>
      <c r="M49" s="185">
        <f>G49+K49</f>
        <v>0</v>
      </c>
    </row>
    <row r="50" spans="1:26" ht="15" hidden="1" outlineLevel="1" x14ac:dyDescent="0.2">
      <c r="A50" s="287" t="s">
        <v>293</v>
      </c>
      <c r="B50" s="288"/>
      <c r="C50" s="41"/>
      <c r="D50" s="52" t="s">
        <v>205</v>
      </c>
      <c r="E50" s="45"/>
      <c r="F50" s="39"/>
      <c r="G50" s="185">
        <f t="shared" si="28"/>
        <v>0</v>
      </c>
      <c r="I50" s="48" t="str">
        <f t="shared" si="27"/>
        <v/>
      </c>
      <c r="J50" s="61" t="str">
        <f t="shared" si="27"/>
        <v/>
      </c>
      <c r="K50" s="185">
        <f t="shared" si="29"/>
        <v>0</v>
      </c>
      <c r="M50" s="185">
        <f t="shared" si="30"/>
        <v>0</v>
      </c>
    </row>
    <row r="51" spans="1:26" ht="15" hidden="1" outlineLevel="1" x14ac:dyDescent="0.2">
      <c r="A51" s="287" t="s">
        <v>293</v>
      </c>
      <c r="B51" s="288"/>
      <c r="C51" s="41"/>
      <c r="D51" s="52" t="s">
        <v>205</v>
      </c>
      <c r="E51" s="45"/>
      <c r="F51" s="39"/>
      <c r="G51" s="185">
        <f t="shared" si="28"/>
        <v>0</v>
      </c>
      <c r="H51" s="8" t="s">
        <v>227</v>
      </c>
      <c r="I51" s="48" t="str">
        <f t="shared" si="27"/>
        <v/>
      </c>
      <c r="J51" s="61" t="str">
        <f t="shared" si="27"/>
        <v/>
      </c>
      <c r="K51" s="185">
        <f t="shared" si="29"/>
        <v>0</v>
      </c>
      <c r="M51" s="185">
        <f t="shared" si="30"/>
        <v>0</v>
      </c>
    </row>
    <row r="52" spans="1:26" ht="6.75" customHeight="1" collapsed="1" x14ac:dyDescent="0.15">
      <c r="A52" s="5"/>
      <c r="C52" s="20"/>
      <c r="G52" s="9"/>
      <c r="K52" s="9"/>
      <c r="M52" s="9"/>
    </row>
    <row r="53" spans="1:26" ht="15" x14ac:dyDescent="0.2">
      <c r="A53" s="186" t="s">
        <v>291</v>
      </c>
      <c r="B53" s="190"/>
      <c r="C53" s="190"/>
      <c r="D53" s="190"/>
      <c r="E53" s="190"/>
      <c r="F53" s="190"/>
      <c r="G53" s="185">
        <f>SUBTOTAL(9,G44:G52)</f>
        <v>0</v>
      </c>
      <c r="H53" s="190"/>
      <c r="I53" s="190"/>
      <c r="J53" s="190"/>
      <c r="K53" s="185">
        <f>SUBTOTAL(9,K44:K52)</f>
        <v>0</v>
      </c>
      <c r="M53" s="185">
        <f>SUBTOTAL(9,M44:M52)</f>
        <v>0</v>
      </c>
    </row>
    <row r="54" spans="1:26" x14ac:dyDescent="0.15">
      <c r="A54" s="5"/>
    </row>
    <row r="55" spans="1:26" x14ac:dyDescent="0.15">
      <c r="A55" s="5"/>
    </row>
    <row r="56" spans="1:26" ht="38.25" customHeight="1" x14ac:dyDescent="0.15">
      <c r="A56" s="30" t="str" cm="1">
        <f t="array" ref="A56">"Expert Consulting Costs (capped at "&amp;caps_Consulting&amp;" per consultant)"</f>
        <v>Expert Consulting Costs (capped at $20,000 per consultant)</v>
      </c>
      <c r="B56" s="26" t="s">
        <v>79</v>
      </c>
      <c r="C56" s="26" t="s">
        <v>80</v>
      </c>
      <c r="D56" s="26"/>
      <c r="E56" s="19" t="s">
        <v>42</v>
      </c>
      <c r="F56" s="19" t="s">
        <v>43</v>
      </c>
      <c r="G56" s="19" t="s">
        <v>294</v>
      </c>
      <c r="H56" s="1"/>
      <c r="I56" s="19" t="s">
        <v>42</v>
      </c>
      <c r="J56" s="19" t="s">
        <v>43</v>
      </c>
      <c r="K56" s="19" t="s">
        <v>295</v>
      </c>
      <c r="M56" s="19" t="s">
        <v>27</v>
      </c>
    </row>
    <row r="57" spans="1:26" ht="15" x14ac:dyDescent="0.2">
      <c r="A57" s="194" t="s">
        <v>61</v>
      </c>
      <c r="B57" s="192"/>
      <c r="C57" s="56" t="str">
        <f>IFERROR(IF($B57="Faculty","Enter Salary",IF($B57="Non-Faculty","N/A","")),"")</f>
        <v/>
      </c>
      <c r="D57" s="52" t="s">
        <v>205</v>
      </c>
      <c r="E57" s="45"/>
      <c r="F57" s="39"/>
      <c r="G57" s="184">
        <f>ROUND(MIN(caps_Consulting,$E57*$F57),0)</f>
        <v>0</v>
      </c>
      <c r="I57" s="48" t="str">
        <f t="shared" ref="I57:J61" si="31">IF(grant_term="","",IF(grant_term=12,"N/A",IF(grant_term=24,"Please Input")))</f>
        <v/>
      </c>
      <c r="J57" s="200" t="str">
        <f t="shared" si="31"/>
        <v/>
      </c>
      <c r="K57" s="184">
        <f>IFERROR(ROUND(IF(grant_term=12,"N/A",MIN(caps_Consulting,$I57*$J57)),0),0)</f>
        <v>0</v>
      </c>
      <c r="M57" s="53">
        <f>ROUND(SUM(G57,K57),0)</f>
        <v>0</v>
      </c>
    </row>
    <row r="58" spans="1:26" ht="15" x14ac:dyDescent="0.2">
      <c r="A58" s="194" t="s">
        <v>61</v>
      </c>
      <c r="B58" s="41"/>
      <c r="C58" s="56" t="str">
        <f t="shared" ref="C58:C61" si="32">IFERROR(IF($B58="Faculty","Enter Salary",IF($B58="Non-Faculty","N/A","")),"")</f>
        <v/>
      </c>
      <c r="D58" s="52" t="s">
        <v>205</v>
      </c>
      <c r="E58" s="45"/>
      <c r="F58" s="39"/>
      <c r="G58" s="185">
        <f>ROUND(MIN(caps_Consulting,$E58*$F58),0)</f>
        <v>0</v>
      </c>
      <c r="I58" s="48" t="str">
        <f t="shared" si="31"/>
        <v/>
      </c>
      <c r="J58" s="200" t="str">
        <f t="shared" si="31"/>
        <v/>
      </c>
      <c r="K58" s="185">
        <f>IFERROR(ROUND(IF(grant_term=12,"N/A",MIN(caps_Consulting,$I58*$J58)),0),0)</f>
        <v>0</v>
      </c>
      <c r="M58" s="185">
        <f t="shared" ref="M58:M61" si="33">ROUND(SUM(G58,K58),0)</f>
        <v>0</v>
      </c>
    </row>
    <row r="59" spans="1:26" ht="15" x14ac:dyDescent="0.2">
      <c r="A59" s="194" t="s">
        <v>61</v>
      </c>
      <c r="B59" s="41"/>
      <c r="C59" s="56" t="str">
        <f t="shared" si="32"/>
        <v/>
      </c>
      <c r="D59" s="52" t="s">
        <v>205</v>
      </c>
      <c r="E59" s="45"/>
      <c r="F59" s="39"/>
      <c r="G59" s="185">
        <f>ROUND(MIN(caps_Consulting,$E59*$F59),0)</f>
        <v>0</v>
      </c>
      <c r="I59" s="48" t="str">
        <f t="shared" si="31"/>
        <v/>
      </c>
      <c r="J59" s="200" t="str">
        <f t="shared" si="31"/>
        <v/>
      </c>
      <c r="K59" s="185">
        <f>IFERROR(ROUND(IF(grant_term=12,"N/A",MIN(caps_Consulting,$I59*$J59)),0),0)</f>
        <v>0</v>
      </c>
      <c r="M59" s="185">
        <f t="shared" si="33"/>
        <v>0</v>
      </c>
    </row>
    <row r="60" spans="1:26" ht="15" x14ac:dyDescent="0.2">
      <c r="A60" s="194" t="s">
        <v>61</v>
      </c>
      <c r="B60" s="41"/>
      <c r="C60" s="56" t="str">
        <f t="shared" si="32"/>
        <v/>
      </c>
      <c r="D60" s="52" t="s">
        <v>205</v>
      </c>
      <c r="E60" s="45"/>
      <c r="F60" s="39"/>
      <c r="G60" s="185">
        <f>ROUND(MIN(caps_Consulting,$E60*$F60),0)</f>
        <v>0</v>
      </c>
      <c r="I60" s="48" t="str">
        <f t="shared" si="31"/>
        <v/>
      </c>
      <c r="J60" s="200" t="str">
        <f t="shared" si="31"/>
        <v/>
      </c>
      <c r="K60" s="185">
        <f>IFERROR(ROUND(IF(grant_term=12,"N/A",MIN(caps_Consulting,$I60*$J60)),0),0)</f>
        <v>0</v>
      </c>
      <c r="M60" s="185">
        <f t="shared" si="33"/>
        <v>0</v>
      </c>
    </row>
    <row r="61" spans="1:26" ht="15" hidden="1" outlineLevel="1" x14ac:dyDescent="0.2">
      <c r="A61" s="194" t="s">
        <v>61</v>
      </c>
      <c r="B61" s="41"/>
      <c r="C61" s="56" t="str">
        <f t="shared" si="32"/>
        <v/>
      </c>
      <c r="D61" s="52" t="s">
        <v>205</v>
      </c>
      <c r="E61" s="45"/>
      <c r="F61" s="39"/>
      <c r="G61" s="185">
        <f t="shared" ref="G58:G61" si="34">ROUND($E61*$F61,0)</f>
        <v>0</v>
      </c>
      <c r="I61" s="48" t="str">
        <f t="shared" si="31"/>
        <v/>
      </c>
      <c r="J61" s="61" t="str">
        <f t="shared" si="31"/>
        <v/>
      </c>
      <c r="K61" s="185">
        <f t="shared" ref="K58:K61" si="35">IFERROR(ROUND(IF(grant_term=12,"N/A",$I61*$J61),0),0)</f>
        <v>0</v>
      </c>
      <c r="M61" s="185">
        <f t="shared" si="33"/>
        <v>0</v>
      </c>
    </row>
    <row r="62" spans="1:26" ht="6" customHeight="1" collapsed="1" x14ac:dyDescent="0.15"/>
    <row r="63" spans="1:26" ht="15" x14ac:dyDescent="0.2">
      <c r="A63" s="186" t="s">
        <v>286</v>
      </c>
      <c r="B63" s="190"/>
      <c r="C63" s="190"/>
      <c r="D63" s="190"/>
      <c r="E63" s="190"/>
      <c r="F63" s="190"/>
      <c r="G63" s="185">
        <f>ROUND(SUBTOTAL(9,G57:G62),0)</f>
        <v>0</v>
      </c>
      <c r="H63" s="190"/>
      <c r="I63" s="190"/>
      <c r="J63" s="190"/>
      <c r="K63" s="185">
        <f>ROUND(SUBTOTAL(9,K57:K62),0)</f>
        <v>0</v>
      </c>
      <c r="M63" s="185">
        <f>SUBTOTAL(9,M57:M62)</f>
        <v>0</v>
      </c>
    </row>
    <row r="64" spans="1:26" ht="6" customHeight="1" x14ac:dyDescent="0.15">
      <c r="A64" s="15"/>
      <c r="M64" s="9"/>
      <c r="N64" s="9"/>
      <c r="O64" s="9"/>
      <c r="P64" s="9"/>
      <c r="Q64" s="9"/>
      <c r="R64" s="9"/>
      <c r="S64" s="9"/>
      <c r="T64" s="9"/>
      <c r="U64" s="9"/>
      <c r="V64" s="9"/>
      <c r="W64" s="9"/>
      <c r="X64" s="9"/>
      <c r="Y64" s="9"/>
      <c r="Z64" s="9"/>
    </row>
    <row r="65" spans="1:13" ht="15.75" hidden="1" thickBot="1" x14ac:dyDescent="0.25">
      <c r="A65" s="186" t="s">
        <v>64</v>
      </c>
      <c r="B65" s="190"/>
      <c r="C65" s="190"/>
      <c r="D65" s="190"/>
      <c r="E65" s="190"/>
      <c r="F65" s="190"/>
      <c r="G65" s="193">
        <f>SUBTOTAL(9,G43:G64)</f>
        <v>0</v>
      </c>
      <c r="H65" s="190"/>
      <c r="I65" s="190"/>
      <c r="J65" s="190"/>
      <c r="K65" s="193">
        <f>SUBTOTAL(9,K43:K64)</f>
        <v>0</v>
      </c>
      <c r="M65" s="55">
        <f>SUBTOTAL(9,M43:M64)</f>
        <v>0</v>
      </c>
    </row>
    <row r="66" spans="1:13" ht="13.5" hidden="1" thickTop="1" x14ac:dyDescent="0.15">
      <c r="A66" s="15"/>
      <c r="G66" s="9"/>
      <c r="K66" s="9"/>
      <c r="M66" s="9"/>
    </row>
    <row r="67" spans="1:13" ht="15.75" hidden="1" thickBot="1" x14ac:dyDescent="0.25">
      <c r="A67" s="186" t="s">
        <v>287</v>
      </c>
      <c r="B67" s="190"/>
      <c r="C67" s="190"/>
      <c r="D67" s="190"/>
      <c r="E67" s="190"/>
      <c r="F67" s="190"/>
      <c r="G67" s="193" t="str">
        <f>IF(ind_cost_rate="No","N/A",ROUND(SUMIFS($G$43:$G$66,$D$43:$D$66,"Yes")*ind_cost_rate,0))</f>
        <v>N/A</v>
      </c>
      <c r="H67" s="190"/>
      <c r="I67" s="190"/>
      <c r="J67" s="190"/>
      <c r="K67" s="193" t="str">
        <f>IF(ind_cost_rate="No","N/A",ROUND(SUMIFS($K$43:$K$66,$D$43:$D$66,"Yes")*ind_cost_rate,0))</f>
        <v>N/A</v>
      </c>
      <c r="M67" s="55">
        <f>SUM(G67:L67)</f>
        <v>0</v>
      </c>
    </row>
    <row r="68" spans="1:13" ht="13.5" hidden="1" thickTop="1" x14ac:dyDescent="0.15"/>
  </sheetData>
  <sheetProtection algorithmName="SHA-512" hashValue="3Z/axiR/b7wAMqVmfiqNDObmMNeg26K5lMwhrlc+Zaxj3CTRCel1WFagdlEJIrIx6j/05s+AdyTIBLF6W24Vfw==" saltValue="WVdg/Xnn8J/b+lDyIJlTlQ==" spinCount="100000" sheet="1" objects="1" scenarios="1"/>
  <mergeCells count="9">
    <mergeCell ref="A49:B49"/>
    <mergeCell ref="A50:B50"/>
    <mergeCell ref="A51:B51"/>
    <mergeCell ref="A43:B43"/>
    <mergeCell ref="A44:B44"/>
    <mergeCell ref="A45:B45"/>
    <mergeCell ref="A46:B46"/>
    <mergeCell ref="A47:B47"/>
    <mergeCell ref="A48:B48"/>
  </mergeCells>
  <dataValidations count="10">
    <dataValidation type="whole" allowBlank="1" showInputMessage="1" showErrorMessage="1" errorTitle="Salary Budget" error="RSF does not allow budgeting for salaries in excess of $300,000." sqref="I10:I12 E10:E12" xr:uid="{E22B39E5-96C6-4640-AEEA-519414177A12}">
      <formula1>0</formula1>
      <formula2>Sal_Cap_Gen</formula2>
    </dataValidation>
    <dataValidation type="list" allowBlank="1" showInputMessage="1" showErrorMessage="1" sqref="C10:C12" xr:uid="{EF386F55-E12C-449C-B2AD-28359668DBB1}">
      <formula1>"TT, NT, PD"</formula1>
    </dataValidation>
    <dataValidation type="list" allowBlank="1" showInputMessage="1" showErrorMessage="1" sqref="C17:C22" xr:uid="{4E635D8A-77F1-4A17-8260-898B7A28EA57}">
      <formula1>"PD,NPD"</formula1>
    </dataValidation>
    <dataValidation type="list" allowBlank="1" showInputMessage="1" showErrorMessage="1" sqref="C27:C34" xr:uid="{5DDE76AD-B33C-4AAF-A29E-2D4C8894A2AA}">
      <formula1>"Graduate, Undergrad"</formula1>
    </dataValidation>
    <dataValidation type="decimal" allowBlank="1" showInputMessage="1" showErrorMessage="1" errorTitle="Fringe Rate Error" error="Fringe rate must be between 0 and 40%." sqref="G10:G12 G17:G22 G27:G34 K10:K12 K17:K22 K27:K34" xr:uid="{89FF5765-534C-4A0C-A22F-543985EF20A9}">
      <formula1>0</formula1>
      <formula2>Max_FR</formula2>
    </dataValidation>
    <dataValidation type="list" allowBlank="1" showInputMessage="1" showErrorMessage="1" sqref="B57:B61" xr:uid="{89CA301A-0A80-41C4-B0CB-AF651E8FC497}">
      <formula1>"Faculty, Non-Faculty"</formula1>
    </dataValidation>
    <dataValidation type="list" allowBlank="1" showInputMessage="1" showErrorMessage="1" sqref="C44:C51" xr:uid="{D16CA4E4-7C90-417C-88EF-5E3CAA827EAC}">
      <formula1>"Student, Post-Doc, Other"</formula1>
    </dataValidation>
    <dataValidation type="custom" allowBlank="1" showInputMessage="1" showErrorMessage="1" errorTitle="Consuling Costs Exceeds Cap" error="Consultant fees cannot exceed $15,000 for 2-year project ($7,500 for a 1-year project)" prompt="Consultant fees cannot exceed $15,000 for 2-year project ($7,500 for a 1-year project)" sqref="E61:F61 I61:J61" xr:uid="{D969049F-CE18-4089-A2D1-96165222A85B}">
      <formula1>AND($M61&gt;=0,IF(grant_term=24,$M61&lt;=ConsCap1*2,$M61&lt;=ConsCap1))</formula1>
    </dataValidation>
    <dataValidation type="custom" allowBlank="1" showInputMessage="1" showErrorMessage="1" errorTitle="Consuling Costs Exceeds Cap" error="Consultant fees cannot exceed $20,000 for 2-year project ($10,000 for a 1-year project)" prompt="Consultant fees cannot exceed $125/hr" sqref="E57:E60 I57:I60" xr:uid="{5261BD5A-B030-4AF9-A45E-EEBC6024144B}">
      <formula1>AND($M57&gt;=0,IF(grant_term=24,$M57&lt;=ConsCap1*2,$M57&lt;=ConsCap1))</formula1>
    </dataValidation>
    <dataValidation type="custom" allowBlank="1" showInputMessage="1" showErrorMessage="1" errorTitle="Consuling Costs Exceeds Cap" error="Consultant fees cannot exceed $20,000 for 2-year project ($10,000 for a 1-year project)" prompt="Consultant fees cannot exceed $20,000 for 2-year project ($10,000 for a 1-year project)" sqref="J57:J60 F57:F60" xr:uid="{083B137C-509E-4896-915F-9216B3A4EDD8}">
      <formula1>AND($M57&gt;=0,IF(grant_term=24,$M57&lt;=ConsCap1*2,$M57&lt;=ConsCap1))</formula1>
    </dataValidation>
  </dataValidations>
  <printOptions horizontalCentered="1"/>
  <pageMargins left="0.25" right="0.25" top="0.75" bottom="0.75" header="0.3" footer="0.3"/>
  <pageSetup scale="80" pageOrder="overThenDown" orientation="landscape" r:id="rId1"/>
  <headerFooter>
    <oddFooter>&amp;C&amp;A&amp;R&amp;P/&amp;N</oddFooter>
  </headerFooter>
  <rowBreaks count="1" manualBreakCount="1">
    <brk id="41" max="25" man="1"/>
  </rowBreaks>
  <colBreaks count="1" manualBreakCount="1">
    <brk id="11" max="68" man="1"/>
  </colBreaks>
  <customProperties>
    <customPr name="f3f1f61e8"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2399-622B-4389-93B8-8BF462E04E57}">
  <sheetPr codeName="Sheet8">
    <tabColor rgb="FF88A743"/>
  </sheetPr>
  <dimension ref="A1:I47"/>
  <sheetViews>
    <sheetView zoomScale="70" zoomScaleNormal="70" workbookViewId="0">
      <selection activeCell="A48" sqref="A48"/>
    </sheetView>
  </sheetViews>
  <sheetFormatPr defaultColWidth="8.76171875" defaultRowHeight="12.75" x14ac:dyDescent="0.15"/>
  <cols>
    <col min="1" max="1" width="28.046875" customWidth="1"/>
    <col min="2" max="2" width="17.52734375" customWidth="1"/>
    <col min="3" max="3" width="11.4609375" customWidth="1"/>
    <col min="4" max="4" width="13.484375" customWidth="1"/>
    <col min="5" max="5" width="2.55859375" customWidth="1"/>
    <col min="6" max="7" width="10.11328125" customWidth="1"/>
    <col min="8" max="8" width="2.55859375" customWidth="1"/>
    <col min="9" max="9" width="10.11328125" customWidth="1"/>
    <col min="11" max="11" width="54.2109375" customWidth="1"/>
  </cols>
  <sheetData>
    <row r="1" spans="1:9" x14ac:dyDescent="0.15">
      <c r="A1" s="1" t="str">
        <f>PROPER(subcontractor2)</f>
        <v/>
      </c>
    </row>
    <row r="2" spans="1:9" x14ac:dyDescent="0.15">
      <c r="A2" s="1" t="str">
        <f>PROPER(proj_title)</f>
        <v/>
      </c>
    </row>
    <row r="3" spans="1:9" x14ac:dyDescent="0.15">
      <c r="A3" s="1" t="s">
        <v>297</v>
      </c>
    </row>
    <row r="4" spans="1:9" x14ac:dyDescent="0.15">
      <c r="A4" s="11" t="e">
        <f>TEXT(start_date,"m/d/yy")&amp;" to "&amp;(TEXT(EOMONTH(start_date,grant_term-1),"m/d/yy"))</f>
        <v>#NUM!</v>
      </c>
    </row>
    <row r="5" spans="1:9" x14ac:dyDescent="0.15">
      <c r="A5" s="50">
        <f>grant_amount</f>
        <v>0</v>
      </c>
    </row>
    <row r="8" spans="1:9" ht="35.25" x14ac:dyDescent="0.15">
      <c r="A8" s="30" t="s">
        <v>215</v>
      </c>
      <c r="B8" s="26" t="s">
        <v>56</v>
      </c>
      <c r="C8" s="26"/>
      <c r="D8" s="26" t="s">
        <v>57</v>
      </c>
      <c r="E8" s="1"/>
      <c r="F8" s="12" t="s">
        <v>58</v>
      </c>
      <c r="G8" s="12" t="s">
        <v>59</v>
      </c>
      <c r="H8" s="1"/>
      <c r="I8" s="1" t="s">
        <v>60</v>
      </c>
    </row>
    <row r="9" spans="1:9" ht="15" x14ac:dyDescent="0.2">
      <c r="A9" s="39" t="s">
        <v>61</v>
      </c>
      <c r="B9" s="41"/>
      <c r="C9" s="51"/>
      <c r="D9" s="52" t="s">
        <v>204</v>
      </c>
      <c r="F9" s="57"/>
      <c r="G9" s="48" t="str">
        <f t="shared" ref="G9:G17" si="0">IF(grant_term="","",IF(grant_term=12,"N/A",IF(grant_term=24,"Please Input")))</f>
        <v/>
      </c>
      <c r="I9" s="22">
        <f t="shared" ref="I9:I17" si="1">SUM(F9:H9)</f>
        <v>0</v>
      </c>
    </row>
    <row r="10" spans="1:9" ht="15" x14ac:dyDescent="0.2">
      <c r="A10" s="39" t="s">
        <v>61</v>
      </c>
      <c r="B10" s="41"/>
      <c r="C10" s="51"/>
      <c r="D10" s="52" t="s">
        <v>204</v>
      </c>
      <c r="F10" s="47"/>
      <c r="G10" s="48" t="str">
        <f t="shared" si="0"/>
        <v/>
      </c>
      <c r="I10" s="23">
        <f t="shared" si="1"/>
        <v>0</v>
      </c>
    </row>
    <row r="11" spans="1:9" ht="15" x14ac:dyDescent="0.2">
      <c r="A11" s="39" t="s">
        <v>61</v>
      </c>
      <c r="B11" s="41"/>
      <c r="C11" s="51"/>
      <c r="D11" s="52" t="s">
        <v>204</v>
      </c>
      <c r="F11" s="47"/>
      <c r="G11" s="48" t="str">
        <f t="shared" si="0"/>
        <v/>
      </c>
      <c r="I11" s="23">
        <f t="shared" si="1"/>
        <v>0</v>
      </c>
    </row>
    <row r="12" spans="1:9" ht="15" x14ac:dyDescent="0.2">
      <c r="A12" s="39" t="s">
        <v>61</v>
      </c>
      <c r="B12" s="41"/>
      <c r="C12" s="51"/>
      <c r="D12" s="52" t="s">
        <v>204</v>
      </c>
      <c r="F12" s="47"/>
      <c r="G12" s="48" t="str">
        <f t="shared" si="0"/>
        <v/>
      </c>
      <c r="I12" s="23">
        <f t="shared" si="1"/>
        <v>0</v>
      </c>
    </row>
    <row r="13" spans="1:9" ht="15" x14ac:dyDescent="0.2">
      <c r="A13" s="39" t="s">
        <v>61</v>
      </c>
      <c r="B13" s="41"/>
      <c r="C13" s="51"/>
      <c r="D13" s="52" t="s">
        <v>204</v>
      </c>
      <c r="F13" s="47"/>
      <c r="G13" s="48" t="str">
        <f t="shared" si="0"/>
        <v/>
      </c>
      <c r="I13" s="23">
        <f t="shared" si="1"/>
        <v>0</v>
      </c>
    </row>
    <row r="14" spans="1:9" ht="15" x14ac:dyDescent="0.2">
      <c r="A14" s="39" t="s">
        <v>61</v>
      </c>
      <c r="B14" s="41"/>
      <c r="C14" s="51"/>
      <c r="D14" s="52" t="s">
        <v>204</v>
      </c>
      <c r="F14" s="47"/>
      <c r="G14" s="48" t="str">
        <f t="shared" si="0"/>
        <v/>
      </c>
      <c r="I14" s="23">
        <f t="shared" si="1"/>
        <v>0</v>
      </c>
    </row>
    <row r="15" spans="1:9" ht="15" x14ac:dyDescent="0.2">
      <c r="A15" s="39" t="s">
        <v>61</v>
      </c>
      <c r="B15" s="41"/>
      <c r="C15" s="51"/>
      <c r="D15" s="52" t="s">
        <v>204</v>
      </c>
      <c r="F15" s="47"/>
      <c r="G15" s="48" t="str">
        <f t="shared" si="0"/>
        <v/>
      </c>
      <c r="I15" s="23">
        <f t="shared" si="1"/>
        <v>0</v>
      </c>
    </row>
    <row r="16" spans="1:9" ht="15" x14ac:dyDescent="0.2">
      <c r="A16" s="39" t="s">
        <v>61</v>
      </c>
      <c r="B16" s="41"/>
      <c r="C16" s="51"/>
      <c r="D16" s="52" t="s">
        <v>204</v>
      </c>
      <c r="F16" s="47"/>
      <c r="G16" s="48" t="str">
        <f t="shared" si="0"/>
        <v/>
      </c>
      <c r="I16" s="23">
        <f t="shared" si="1"/>
        <v>0</v>
      </c>
    </row>
    <row r="17" spans="1:9" ht="15" x14ac:dyDescent="0.2">
      <c r="A17" s="39" t="s">
        <v>61</v>
      </c>
      <c r="B17" s="41"/>
      <c r="C17" s="51"/>
      <c r="D17" s="52" t="s">
        <v>204</v>
      </c>
      <c r="F17" s="47"/>
      <c r="G17" s="48" t="str">
        <f t="shared" si="0"/>
        <v/>
      </c>
      <c r="I17" s="23">
        <f t="shared" si="1"/>
        <v>0</v>
      </c>
    </row>
    <row r="18" spans="1:9" ht="6" customHeight="1" x14ac:dyDescent="0.15"/>
    <row r="19" spans="1:9" ht="15" x14ac:dyDescent="0.2">
      <c r="D19" s="12" t="s">
        <v>62</v>
      </c>
      <c r="F19" s="54">
        <f>ROUND(SUBTOTAL(9,F9:F18),0)</f>
        <v>0</v>
      </c>
      <c r="G19" s="54">
        <f>ROUND(SUBTOTAL(9,G9:G18),0)</f>
        <v>0</v>
      </c>
      <c r="I19" s="23">
        <f>SUBTOTAL(9,I9:I18)</f>
        <v>0</v>
      </c>
    </row>
    <row r="22" spans="1:9" ht="24" x14ac:dyDescent="0.15">
      <c r="A22" s="1" t="s">
        <v>87</v>
      </c>
      <c r="B22" s="26" t="s">
        <v>208</v>
      </c>
      <c r="C22" s="26"/>
      <c r="D22" s="26" t="s">
        <v>63</v>
      </c>
    </row>
    <row r="23" spans="1:9" ht="15" x14ac:dyDescent="0.2">
      <c r="A23" s="39" t="s">
        <v>209</v>
      </c>
      <c r="B23" s="41"/>
      <c r="C23" s="51"/>
      <c r="D23" s="52" t="s">
        <v>205</v>
      </c>
      <c r="F23" s="47"/>
      <c r="G23" s="48" t="str">
        <f>IF(grant_term="","",IF(grant_term=12,"N/A",IF(grant_term=24,"Please Input")))</f>
        <v/>
      </c>
      <c r="I23" s="23">
        <f t="shared" ref="I23:I27" si="2">SUM(F23:H23)</f>
        <v>0</v>
      </c>
    </row>
    <row r="24" spans="1:9" ht="15" x14ac:dyDescent="0.2">
      <c r="A24" s="39" t="s">
        <v>209</v>
      </c>
      <c r="B24" s="41"/>
      <c r="C24" s="51"/>
      <c r="D24" s="52" t="s">
        <v>205</v>
      </c>
      <c r="F24" s="47"/>
      <c r="G24" s="48" t="str">
        <f>IF(grant_term="","",IF(grant_term=12,"N/A",IF(grant_term=24,"Please Input")))</f>
        <v/>
      </c>
      <c r="I24" s="23">
        <f t="shared" si="2"/>
        <v>0</v>
      </c>
    </row>
    <row r="25" spans="1:9" ht="15" x14ac:dyDescent="0.2">
      <c r="A25" s="39" t="s">
        <v>209</v>
      </c>
      <c r="B25" s="41"/>
      <c r="C25" s="51"/>
      <c r="D25" s="52" t="s">
        <v>205</v>
      </c>
      <c r="F25" s="47"/>
      <c r="G25" s="48" t="str">
        <f>IF(grant_term="","",IF(grant_term=12,"N/A",IF(grant_term=24,"Please Input")))</f>
        <v/>
      </c>
      <c r="I25" s="23">
        <f t="shared" si="2"/>
        <v>0</v>
      </c>
    </row>
    <row r="26" spans="1:9" ht="15" x14ac:dyDescent="0.2">
      <c r="A26" s="39" t="s">
        <v>209</v>
      </c>
      <c r="B26" s="41"/>
      <c r="C26" s="51"/>
      <c r="D26" s="52" t="s">
        <v>205</v>
      </c>
      <c r="F26" s="47"/>
      <c r="G26" s="48" t="str">
        <f>IF(grant_term="","",IF(grant_term=12,"N/A",IF(grant_term=24,"Please Input")))</f>
        <v/>
      </c>
      <c r="I26" s="23">
        <f t="shared" si="2"/>
        <v>0</v>
      </c>
    </row>
    <row r="27" spans="1:9" ht="15" x14ac:dyDescent="0.2">
      <c r="A27" s="39" t="s">
        <v>209</v>
      </c>
      <c r="B27" s="41"/>
      <c r="C27" s="51"/>
      <c r="D27" s="52" t="s">
        <v>205</v>
      </c>
      <c r="F27" s="47"/>
      <c r="G27" s="48" t="str">
        <f>IF(grant_term="","",IF(grant_term=12,"N/A",IF(grant_term=24,"Please Input")))</f>
        <v/>
      </c>
      <c r="I27" s="23">
        <f t="shared" si="2"/>
        <v>0</v>
      </c>
    </row>
    <row r="29" spans="1:9" ht="15" x14ac:dyDescent="0.2">
      <c r="D29" s="12" t="s">
        <v>88</v>
      </c>
      <c r="F29" s="54">
        <f>ROUND(SUBTOTAL(9,F23:F28),0)</f>
        <v>0</v>
      </c>
      <c r="G29" s="54">
        <f>ROUND(SUBTOTAL(9,G23:G28),0)</f>
        <v>0</v>
      </c>
      <c r="I29" s="23">
        <f>SUBTOTAL(9,I23:I28)</f>
        <v>0</v>
      </c>
    </row>
    <row r="30" spans="1:9" x14ac:dyDescent="0.15">
      <c r="D30" s="12"/>
    </row>
    <row r="31" spans="1:9" x14ac:dyDescent="0.15">
      <c r="D31" s="12"/>
    </row>
    <row r="32" spans="1:9" ht="24" x14ac:dyDescent="0.15">
      <c r="A32" s="1" t="s">
        <v>65</v>
      </c>
      <c r="B32" s="26" t="s">
        <v>208</v>
      </c>
      <c r="C32" s="26"/>
      <c r="D32" s="26" t="s">
        <v>63</v>
      </c>
      <c r="E32" s="1"/>
      <c r="F32" s="1"/>
      <c r="G32" s="1"/>
      <c r="H32" s="1"/>
      <c r="I32" s="1"/>
    </row>
    <row r="33" spans="1:9" ht="15" x14ac:dyDescent="0.2">
      <c r="A33" s="39" t="s">
        <v>209</v>
      </c>
      <c r="B33" s="39"/>
      <c r="C33" s="51"/>
      <c r="D33" s="52" t="s">
        <v>205</v>
      </c>
      <c r="F33" s="47"/>
      <c r="G33" s="48" t="str">
        <f t="shared" ref="G33:G39" si="3">IF(grant_term="","",IF(grant_term=12,"N/A",IF(grant_term=24,"Please Input")))</f>
        <v/>
      </c>
      <c r="I33" s="23">
        <f>SUM(F33:H33)</f>
        <v>0</v>
      </c>
    </row>
    <row r="34" spans="1:9" ht="15" x14ac:dyDescent="0.2">
      <c r="A34" s="39" t="s">
        <v>209</v>
      </c>
      <c r="B34" s="39"/>
      <c r="C34" s="51"/>
      <c r="D34" s="52" t="s">
        <v>205</v>
      </c>
      <c r="F34" s="47"/>
      <c r="G34" s="48" t="str">
        <f t="shared" si="3"/>
        <v/>
      </c>
      <c r="I34" s="23">
        <f t="shared" ref="I34:I38" si="4">SUM(F34:H34)</f>
        <v>0</v>
      </c>
    </row>
    <row r="35" spans="1:9" ht="15" x14ac:dyDescent="0.2">
      <c r="A35" s="39" t="s">
        <v>209</v>
      </c>
      <c r="B35" s="39"/>
      <c r="C35" s="51"/>
      <c r="D35" s="52" t="s">
        <v>205</v>
      </c>
      <c r="F35" s="47"/>
      <c r="G35" s="48" t="str">
        <f t="shared" si="3"/>
        <v/>
      </c>
      <c r="I35" s="23">
        <f t="shared" si="4"/>
        <v>0</v>
      </c>
    </row>
    <row r="36" spans="1:9" ht="15" x14ac:dyDescent="0.2">
      <c r="A36" s="39" t="s">
        <v>209</v>
      </c>
      <c r="B36" s="39"/>
      <c r="C36" s="51"/>
      <c r="D36" s="52" t="s">
        <v>205</v>
      </c>
      <c r="F36" s="47"/>
      <c r="G36" s="48" t="str">
        <f t="shared" si="3"/>
        <v/>
      </c>
      <c r="I36" s="23">
        <f t="shared" si="4"/>
        <v>0</v>
      </c>
    </row>
    <row r="37" spans="1:9" ht="15" x14ac:dyDescent="0.2">
      <c r="A37" s="39" t="s">
        <v>209</v>
      </c>
      <c r="B37" s="39"/>
      <c r="C37" s="51"/>
      <c r="D37" s="52" t="s">
        <v>205</v>
      </c>
      <c r="F37" s="47"/>
      <c r="G37" s="48" t="str">
        <f t="shared" si="3"/>
        <v/>
      </c>
      <c r="I37" s="23">
        <f t="shared" si="4"/>
        <v>0</v>
      </c>
    </row>
    <row r="38" spans="1:9" ht="15" x14ac:dyDescent="0.2">
      <c r="A38" s="39" t="s">
        <v>209</v>
      </c>
      <c r="B38" s="39"/>
      <c r="C38" s="51"/>
      <c r="D38" s="52" t="s">
        <v>205</v>
      </c>
      <c r="F38" s="47"/>
      <c r="G38" s="48" t="str">
        <f t="shared" si="3"/>
        <v/>
      </c>
      <c r="I38" s="23">
        <f t="shared" si="4"/>
        <v>0</v>
      </c>
    </row>
    <row r="39" spans="1:9" ht="15" x14ac:dyDescent="0.2">
      <c r="A39" s="39" t="s">
        <v>209</v>
      </c>
      <c r="B39" s="39"/>
      <c r="C39" s="51"/>
      <c r="D39" s="52" t="s">
        <v>205</v>
      </c>
      <c r="F39" s="47"/>
      <c r="G39" s="48" t="str">
        <f t="shared" si="3"/>
        <v/>
      </c>
      <c r="I39" s="23">
        <f>SUM(F39:H39)</f>
        <v>0</v>
      </c>
    </row>
    <row r="41" spans="1:9" ht="15" x14ac:dyDescent="0.2">
      <c r="D41" s="12" t="s">
        <v>66</v>
      </c>
      <c r="F41" s="54">
        <f>ROUND(SUBTOTAL(9,F33:F40),0)</f>
        <v>0</v>
      </c>
      <c r="G41" s="54">
        <f>ROUND(SUBTOTAL(9,G33:G40),0)</f>
        <v>0</v>
      </c>
      <c r="I41" s="23">
        <f>SUBTOTAL(9,I33:I40)</f>
        <v>0</v>
      </c>
    </row>
    <row r="42" spans="1:9" x14ac:dyDescent="0.15">
      <c r="D42" s="12"/>
    </row>
    <row r="43" spans="1:9" ht="15.75" thickBot="1" x14ac:dyDescent="0.25">
      <c r="D43" s="12" t="s">
        <v>298</v>
      </c>
      <c r="F43" s="55">
        <f>ROUND(SUBTOTAL(9,F9:F42),0)</f>
        <v>0</v>
      </c>
      <c r="G43" s="55">
        <f>ROUND(SUBTOTAL(9,G9:G42),0)</f>
        <v>0</v>
      </c>
      <c r="I43" s="33">
        <f>SUM(F43:H43)</f>
        <v>0</v>
      </c>
    </row>
    <row r="44" spans="1:9" ht="13.5" thickTop="1" x14ac:dyDescent="0.15">
      <c r="D44" s="12"/>
    </row>
    <row r="45" spans="1:9" ht="15.75" hidden="1" thickBot="1" x14ac:dyDescent="0.25">
      <c r="D45" s="12" t="s">
        <v>67</v>
      </c>
      <c r="F45" s="55" t="str">
        <f>IF(ind_cost_rate="No","N/A",ROUND(SUMIFS(F$9:F$42,$D$9:$D$42,"Yes")*ind_cost_rate,0))</f>
        <v>N/A</v>
      </c>
      <c r="G45" s="55" t="str">
        <f>IF(ind_cost_rate="No","N/A",ROUND(SUMIFS(G$9:G$42,$D$9:$D$42,"Yes")*ind_cost_rate,0))</f>
        <v>N/A</v>
      </c>
      <c r="I45" s="33">
        <f>SUM(F45:H45)</f>
        <v>0</v>
      </c>
    </row>
    <row r="46" spans="1:9" ht="13.5" hidden="1" thickTop="1" x14ac:dyDescent="0.15">
      <c r="D46" s="12"/>
    </row>
    <row r="47" spans="1:9" x14ac:dyDescent="0.15">
      <c r="F47" s="8"/>
    </row>
  </sheetData>
  <sheetProtection algorithmName="SHA-512" hashValue="JFjVHLl3Ul44Rt8hgInvf1ze1db0IYTPfuDAAhcUWLndTUHEzkL4s6IpnEcyzl5t9i+LZNoovT7lXvAMt9XbSg==" saltValue="jNgliaYtMPTTy4VZzNKdVQ==" spinCount="100000" sheet="1" objects="1" scenarios="1"/>
  <dataValidations count="1">
    <dataValidation type="list" allowBlank="1" showInputMessage="1" showErrorMessage="1" sqref="B9:B17" xr:uid="{88BFFC2D-EC71-4CF3-AE4F-09FA620D0334}">
      <formula1>"Survey Fees, Data Purchase, RDC Access"</formula1>
    </dataValidation>
  </dataValidations>
  <printOptions horizontalCentered="1"/>
  <pageMargins left="0.25" right="0.25" top="0.75" bottom="0.75" header="0.3" footer="0.3"/>
  <pageSetup scale="83" orientation="portrait" r:id="rId1"/>
  <headerFooter>
    <oddFooter>&amp;C&amp;A&amp;R&amp;P/&amp;N</oddFooter>
  </headerFooter>
  <customProperties>
    <customPr name="f4b0e69a7"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0000"/>
  </sheetPr>
  <dimension ref="A1:H17"/>
  <sheetViews>
    <sheetView zoomScale="115" zoomScaleNormal="115" workbookViewId="0">
      <selection activeCell="J32" sqref="J32"/>
    </sheetView>
  </sheetViews>
  <sheetFormatPr defaultColWidth="8.76171875" defaultRowHeight="12.75" x14ac:dyDescent="0.15"/>
  <cols>
    <col min="1" max="1" width="10.515625" customWidth="1"/>
    <col min="2" max="2" width="15.77734375" customWidth="1"/>
    <col min="3" max="3" width="23.4609375" customWidth="1"/>
    <col min="4" max="4" width="9.4375" bestFit="1" customWidth="1"/>
    <col min="6" max="6" width="12.40625" customWidth="1"/>
  </cols>
  <sheetData>
    <row r="1" spans="1:8" ht="24" thickBot="1" x14ac:dyDescent="0.35">
      <c r="A1" s="2" t="s">
        <v>11</v>
      </c>
      <c r="B1" s="3"/>
      <c r="C1" s="3"/>
      <c r="D1" s="3"/>
      <c r="E1" s="3"/>
      <c r="F1" s="3"/>
      <c r="G1" s="3"/>
      <c r="H1" s="3"/>
    </row>
    <row r="2" spans="1:8" ht="18.75" x14ac:dyDescent="0.25">
      <c r="A2" s="4" t="str">
        <f>co_name</f>
        <v>Russell Sage Foundation</v>
      </c>
    </row>
    <row r="4" spans="1:8" x14ac:dyDescent="0.15">
      <c r="A4" s="1" t="s">
        <v>1</v>
      </c>
      <c r="B4" t="s">
        <v>12</v>
      </c>
    </row>
    <row r="6" spans="1:8" x14ac:dyDescent="0.15">
      <c r="A6" s="1" t="s">
        <v>13</v>
      </c>
      <c r="B6" t="s">
        <v>85</v>
      </c>
      <c r="C6" t="b">
        <f ca="1">AND(B:B)</f>
        <v>1</v>
      </c>
    </row>
    <row r="7" spans="1:8" x14ac:dyDescent="0.15">
      <c r="A7" s="1"/>
    </row>
    <row r="8" spans="1:8" x14ac:dyDescent="0.15">
      <c r="B8" s="6"/>
      <c r="C8" s="6"/>
      <c r="D8" s="6"/>
      <c r="E8" s="6"/>
      <c r="F8" s="6"/>
    </row>
    <row r="9" spans="1:8" x14ac:dyDescent="0.15">
      <c r="A9">
        <v>1</v>
      </c>
      <c r="B9" t="b">
        <f ca="1">D13=0</f>
        <v>1</v>
      </c>
      <c r="C9" t="s">
        <v>81</v>
      </c>
    </row>
    <row r="10" spans="1:8" x14ac:dyDescent="0.15">
      <c r="C10" t="s">
        <v>82</v>
      </c>
      <c r="D10" s="7">
        <f ca="1">'Budget Summary'!$F$28</f>
        <v>0</v>
      </c>
    </row>
    <row r="11" spans="1:8" x14ac:dyDescent="0.15">
      <c r="C11" t="s">
        <v>83</v>
      </c>
      <c r="D11" s="7">
        <f>grant_amount</f>
        <v>0</v>
      </c>
    </row>
    <row r="12" spans="1:8" ht="5.25" customHeight="1" x14ac:dyDescent="0.15"/>
    <row r="13" spans="1:8" ht="13.5" thickBot="1" x14ac:dyDescent="0.2">
      <c r="C13" t="s">
        <v>84</v>
      </c>
      <c r="D13" s="34">
        <f ca="1">D10-D11</f>
        <v>0</v>
      </c>
    </row>
    <row r="14" spans="1:8" ht="13.5" thickTop="1" x14ac:dyDescent="0.15"/>
    <row r="16" spans="1:8" x14ac:dyDescent="0.15">
      <c r="A16">
        <v>2</v>
      </c>
      <c r="B16" t="b">
        <f ca="1">D17&lt;=Max_Grant_Amount</f>
        <v>1</v>
      </c>
      <c r="C16" t="str">
        <f>"Is the Total Budget Less Than Max Grant Amount"&amp;" ("&amp;TEXT(Max_Grant_Amount,"$0,K")&amp;")?"</f>
        <v>Is the Total Budget Less Than Max Grant Amount ($200K)?</v>
      </c>
    </row>
    <row r="17" spans="3:4" x14ac:dyDescent="0.15">
      <c r="C17" t="s">
        <v>82</v>
      </c>
      <c r="D17" s="7">
        <f ca="1">'Budget Summary'!$F$28</f>
        <v>0</v>
      </c>
    </row>
  </sheetData>
  <sheetProtection algorithmName="SHA-512" hashValue="/XwDgXylIIjkgMAvRBDatlUrDPKf/v5LmlTtKHt6McN+WygprXZ8f4SBOgQON1Tf0vkRzkK7H94GK3I/gME5eQ==" saltValue="lhyx89UhUQjOqXiMuQ3IkA==" spinCount="100000" sheet="1" objects="1" scenarios="1"/>
  <conditionalFormatting sqref="B9">
    <cfRule type="containsText" dxfId="5" priority="3" operator="containsText" text="True">
      <formula>NOT(ISERROR(SEARCH("True",B9)))</formula>
    </cfRule>
    <cfRule type="containsText" dxfId="4" priority="4" operator="containsText" text="False">
      <formula>NOT(ISERROR(SEARCH("False",B9)))</formula>
    </cfRule>
  </conditionalFormatting>
  <conditionalFormatting sqref="B16">
    <cfRule type="containsText" dxfId="3" priority="1" operator="containsText" text="True">
      <formula>NOT(ISERROR(SEARCH("True",B16)))</formula>
    </cfRule>
    <cfRule type="containsText" dxfId="2" priority="2" operator="containsText" text="False">
      <formula>NOT(ISERROR(SEARCH("False",B16)))</formula>
    </cfRule>
  </conditionalFormatting>
  <conditionalFormatting sqref="C6">
    <cfRule type="containsText" dxfId="1" priority="5" operator="containsText" text="True">
      <formula>NOT(ISERROR(SEARCH("True",C6)))</formula>
    </cfRule>
    <cfRule type="containsText" dxfId="0" priority="6" operator="containsText" text="False">
      <formula>NOT(ISERROR(SEARCH("False",C6)))</formula>
    </cfRule>
  </conditionalFormatting>
  <pageMargins left="0.7" right="0.7" top="0.75" bottom="0.75" header="0.3" footer="0.3"/>
  <pageSetup orientation="portrait" r:id="rId1"/>
  <customProperties>
    <customPr name="f42eb76d6"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B8F6-B0A9-4910-85B7-104658C10FAD}">
  <sheetPr codeName="Sheet11"/>
  <dimension ref="A1:B7"/>
  <sheetViews>
    <sheetView zoomScale="120" zoomScaleNormal="120" workbookViewId="0">
      <selection activeCell="A8" sqref="A8"/>
    </sheetView>
  </sheetViews>
  <sheetFormatPr defaultColWidth="8.76171875" defaultRowHeight="12.75" x14ac:dyDescent="0.15"/>
  <sheetData>
    <row r="1" spans="1:2" x14ac:dyDescent="0.15">
      <c r="A1" s="1">
        <f>grantee_org</f>
        <v>0</v>
      </c>
    </row>
    <row r="2" spans="1:2" x14ac:dyDescent="0.15">
      <c r="A2" s="1" t="str">
        <f>PROPER(proj_title)</f>
        <v/>
      </c>
    </row>
    <row r="3" spans="1:2" x14ac:dyDescent="0.15">
      <c r="A3" s="1">
        <f>ref_number</f>
        <v>0</v>
      </c>
    </row>
    <row r="4" spans="1:2" x14ac:dyDescent="0.15">
      <c r="A4" s="1" t="e">
        <f>"Reporting period: "&amp;TEXT(start_date,"m/d/yy")&amp;" to "&amp;TEXT(r_date,"m/d/yy")</f>
        <v>#NAME?</v>
      </c>
    </row>
    <row r="7" spans="1:2" x14ac:dyDescent="0.15">
      <c r="A7" t="s">
        <v>77</v>
      </c>
      <c r="B7" t="s">
        <v>78</v>
      </c>
    </row>
  </sheetData>
  <pageMargins left="0.7" right="0.7" top="0.75" bottom="0.75" header="0.3" footer="0.3"/>
  <customProperties>
    <customPr name="f09cbe242"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F6E4-0FA0-468D-95B2-06EE4DAF9DF2}">
  <sheetPr codeName="Sheet13"/>
  <dimension ref="B1:F36"/>
  <sheetViews>
    <sheetView showGridLines="0" workbookViewId="0">
      <selection activeCell="P37" sqref="P37"/>
    </sheetView>
  </sheetViews>
  <sheetFormatPr defaultColWidth="8.76171875" defaultRowHeight="12.75" x14ac:dyDescent="0.15"/>
  <cols>
    <col min="1" max="1" width="1.2109375" customWidth="1"/>
    <col min="2" max="2" width="64.45703125" customWidth="1"/>
    <col min="3" max="3" width="1.48046875" customWidth="1"/>
    <col min="4" max="4" width="5.390625" customWidth="1"/>
    <col min="5" max="6" width="16.046875" customWidth="1"/>
  </cols>
  <sheetData>
    <row r="1" spans="2:6" ht="24" x14ac:dyDescent="0.15">
      <c r="B1" s="63" t="s">
        <v>143</v>
      </c>
      <c r="C1" s="63"/>
      <c r="D1" s="70"/>
      <c r="E1" s="70"/>
      <c r="F1" s="70"/>
    </row>
    <row r="2" spans="2:6" x14ac:dyDescent="0.15">
      <c r="B2" s="63" t="s">
        <v>144</v>
      </c>
      <c r="C2" s="63"/>
      <c r="D2" s="70"/>
      <c r="E2" s="70"/>
      <c r="F2" s="70"/>
    </row>
    <row r="3" spans="2:6" x14ac:dyDescent="0.15">
      <c r="B3" s="64"/>
      <c r="C3" s="64"/>
      <c r="D3" s="71"/>
      <c r="E3" s="71"/>
      <c r="F3" s="71"/>
    </row>
    <row r="4" spans="2:6" ht="24" x14ac:dyDescent="0.15">
      <c r="B4" s="64" t="s">
        <v>126</v>
      </c>
      <c r="C4" s="64"/>
      <c r="D4" s="71"/>
      <c r="E4" s="71"/>
      <c r="F4" s="71"/>
    </row>
    <row r="5" spans="2:6" x14ac:dyDescent="0.15">
      <c r="B5" s="64"/>
      <c r="C5" s="64"/>
      <c r="D5" s="71"/>
      <c r="E5" s="71"/>
      <c r="F5" s="71"/>
    </row>
    <row r="6" spans="2:6" x14ac:dyDescent="0.15">
      <c r="B6" s="63" t="s">
        <v>127</v>
      </c>
      <c r="C6" s="63"/>
      <c r="D6" s="70"/>
      <c r="E6" s="70" t="s">
        <v>128</v>
      </c>
      <c r="F6" s="70" t="s">
        <v>129</v>
      </c>
    </row>
    <row r="7" spans="2:6" ht="13.5" thickBot="1" x14ac:dyDescent="0.2">
      <c r="B7" s="64"/>
      <c r="C7" s="64"/>
      <c r="D7" s="71"/>
      <c r="E7" s="71"/>
      <c r="F7" s="71"/>
    </row>
    <row r="8" spans="2:6" ht="35.25" x14ac:dyDescent="0.15">
      <c r="B8" s="65" t="s">
        <v>137</v>
      </c>
      <c r="C8" s="66"/>
      <c r="D8" s="72"/>
      <c r="E8" s="72">
        <v>55</v>
      </c>
      <c r="F8" s="73"/>
    </row>
    <row r="9" spans="2:6" ht="24" x14ac:dyDescent="0.15">
      <c r="B9" s="67"/>
      <c r="C9" s="64"/>
      <c r="D9" s="71"/>
      <c r="E9" s="74" t="s">
        <v>138</v>
      </c>
      <c r="F9" s="75" t="s">
        <v>130</v>
      </c>
    </row>
    <row r="10" spans="2:6" ht="24" x14ac:dyDescent="0.15">
      <c r="B10" s="67"/>
      <c r="C10" s="64"/>
      <c r="D10" s="71"/>
      <c r="E10" s="74" t="s">
        <v>139</v>
      </c>
      <c r="F10" s="75" t="s">
        <v>131</v>
      </c>
    </row>
    <row r="11" spans="2:6" x14ac:dyDescent="0.15">
      <c r="B11" s="67"/>
      <c r="C11" s="64"/>
      <c r="D11" s="71"/>
      <c r="E11" s="71"/>
      <c r="F11" s="75" t="s">
        <v>132</v>
      </c>
    </row>
    <row r="12" spans="2:6" x14ac:dyDescent="0.15">
      <c r="B12" s="67"/>
      <c r="C12" s="64"/>
      <c r="D12" s="71"/>
      <c r="E12" s="71"/>
      <c r="F12" s="75" t="s">
        <v>133</v>
      </c>
    </row>
    <row r="13" spans="2:6" x14ac:dyDescent="0.15">
      <c r="B13" s="67"/>
      <c r="C13" s="64"/>
      <c r="D13" s="71"/>
      <c r="E13" s="71"/>
      <c r="F13" s="75" t="s">
        <v>134</v>
      </c>
    </row>
    <row r="14" spans="2:6" x14ac:dyDescent="0.15">
      <c r="B14" s="67"/>
      <c r="C14" s="64"/>
      <c r="D14" s="71"/>
      <c r="E14" s="71"/>
      <c r="F14" s="75" t="s">
        <v>140</v>
      </c>
    </row>
    <row r="15" spans="2:6" ht="35.25" x14ac:dyDescent="0.15">
      <c r="B15" s="67"/>
      <c r="C15" s="64"/>
      <c r="D15" s="71"/>
      <c r="E15" s="74" t="s">
        <v>135</v>
      </c>
      <c r="F15" s="75" t="s">
        <v>130</v>
      </c>
    </row>
    <row r="16" spans="2:6" ht="35.25" x14ac:dyDescent="0.15">
      <c r="B16" s="67"/>
      <c r="C16" s="64"/>
      <c r="D16" s="71"/>
      <c r="E16" s="74" t="s">
        <v>141</v>
      </c>
      <c r="F16" s="75" t="s">
        <v>131</v>
      </c>
    </row>
    <row r="17" spans="2:6" x14ac:dyDescent="0.15">
      <c r="B17" s="67"/>
      <c r="C17" s="64"/>
      <c r="D17" s="71"/>
      <c r="E17" s="71"/>
      <c r="F17" s="75" t="s">
        <v>132</v>
      </c>
    </row>
    <row r="18" spans="2:6" x14ac:dyDescent="0.15">
      <c r="B18" s="67"/>
      <c r="C18" s="64"/>
      <c r="D18" s="71"/>
      <c r="E18" s="71"/>
      <c r="F18" s="75" t="s">
        <v>133</v>
      </c>
    </row>
    <row r="19" spans="2:6" x14ac:dyDescent="0.15">
      <c r="B19" s="67"/>
      <c r="C19" s="64"/>
      <c r="D19" s="71"/>
      <c r="E19" s="71"/>
      <c r="F19" s="75" t="s">
        <v>134</v>
      </c>
    </row>
    <row r="20" spans="2:6" x14ac:dyDescent="0.15">
      <c r="B20" s="67"/>
      <c r="C20" s="64"/>
      <c r="D20" s="71"/>
      <c r="E20" s="71"/>
      <c r="F20" s="75" t="s">
        <v>140</v>
      </c>
    </row>
    <row r="21" spans="2:6" ht="35.25" x14ac:dyDescent="0.15">
      <c r="B21" s="67"/>
      <c r="C21" s="64"/>
      <c r="D21" s="71"/>
      <c r="E21" s="74" t="s">
        <v>136</v>
      </c>
      <c r="F21" s="75" t="s">
        <v>130</v>
      </c>
    </row>
    <row r="22" spans="2:6" ht="35.25" x14ac:dyDescent="0.15">
      <c r="B22" s="67"/>
      <c r="C22" s="64"/>
      <c r="D22" s="71"/>
      <c r="E22" s="74" t="s">
        <v>142</v>
      </c>
      <c r="F22" s="75" t="s">
        <v>131</v>
      </c>
    </row>
    <row r="23" spans="2:6" x14ac:dyDescent="0.15">
      <c r="B23" s="67"/>
      <c r="C23" s="64"/>
      <c r="D23" s="71"/>
      <c r="E23" s="71"/>
      <c r="F23" s="75" t="s">
        <v>132</v>
      </c>
    </row>
    <row r="24" spans="2:6" x14ac:dyDescent="0.15">
      <c r="B24" s="67"/>
      <c r="C24" s="64"/>
      <c r="D24" s="71"/>
      <c r="E24" s="71"/>
      <c r="F24" s="75" t="s">
        <v>133</v>
      </c>
    </row>
    <row r="25" spans="2:6" x14ac:dyDescent="0.15">
      <c r="B25" s="67"/>
      <c r="C25" s="64"/>
      <c r="D25" s="71"/>
      <c r="E25" s="71"/>
      <c r="F25" s="75" t="s">
        <v>134</v>
      </c>
    </row>
    <row r="26" spans="2:6" x14ac:dyDescent="0.15">
      <c r="B26" s="67"/>
      <c r="C26" s="64"/>
      <c r="D26" s="71"/>
      <c r="E26" s="71"/>
      <c r="F26" s="75" t="s">
        <v>140</v>
      </c>
    </row>
    <row r="27" spans="2:6" ht="24" x14ac:dyDescent="0.15">
      <c r="B27" s="67"/>
      <c r="C27" s="64"/>
      <c r="D27" s="71"/>
      <c r="E27" s="74" t="s">
        <v>145</v>
      </c>
      <c r="F27" s="75" t="s">
        <v>130</v>
      </c>
    </row>
    <row r="28" spans="2:6" x14ac:dyDescent="0.15">
      <c r="B28" s="67"/>
      <c r="C28" s="64"/>
      <c r="D28" s="71"/>
      <c r="E28" s="71"/>
      <c r="F28" s="75" t="s">
        <v>131</v>
      </c>
    </row>
    <row r="29" spans="2:6" x14ac:dyDescent="0.15">
      <c r="B29" s="67"/>
      <c r="C29" s="64"/>
      <c r="D29" s="71"/>
      <c r="E29" s="71"/>
      <c r="F29" s="75" t="s">
        <v>132</v>
      </c>
    </row>
    <row r="30" spans="2:6" x14ac:dyDescent="0.15">
      <c r="B30" s="67"/>
      <c r="C30" s="64"/>
      <c r="D30" s="71"/>
      <c r="E30" s="71"/>
      <c r="F30" s="75" t="s">
        <v>133</v>
      </c>
    </row>
    <row r="31" spans="2:6" x14ac:dyDescent="0.15">
      <c r="B31" s="67"/>
      <c r="C31" s="64"/>
      <c r="D31" s="71"/>
      <c r="E31" s="71"/>
      <c r="F31" s="75" t="s">
        <v>134</v>
      </c>
    </row>
    <row r="32" spans="2:6" x14ac:dyDescent="0.15">
      <c r="B32" s="67"/>
      <c r="C32" s="64"/>
      <c r="D32" s="71"/>
      <c r="E32" s="71"/>
      <c r="F32" s="75" t="s">
        <v>140</v>
      </c>
    </row>
    <row r="33" spans="2:6" x14ac:dyDescent="0.15">
      <c r="B33" s="67"/>
      <c r="C33" s="64"/>
      <c r="D33" s="71"/>
      <c r="E33" s="71"/>
      <c r="F33" s="75"/>
    </row>
    <row r="34" spans="2:6" ht="13.5" thickBot="1" x14ac:dyDescent="0.2">
      <c r="B34" s="68"/>
      <c r="C34" s="69"/>
      <c r="D34" s="76"/>
      <c r="E34" s="76"/>
      <c r="F34" s="77"/>
    </row>
    <row r="35" spans="2:6" x14ac:dyDescent="0.15">
      <c r="B35" s="64"/>
      <c r="C35" s="64"/>
      <c r="D35" s="71"/>
      <c r="E35" s="71"/>
      <c r="F35" s="71"/>
    </row>
    <row r="36" spans="2:6" x14ac:dyDescent="0.15">
      <c r="B36" s="64"/>
      <c r="C36" s="64"/>
      <c r="D36" s="71"/>
      <c r="E36" s="71"/>
      <c r="F36" s="71"/>
    </row>
  </sheetData>
  <hyperlinks>
    <hyperlink ref="E9" location="'Grantee Personnel Bdgt'!M10:N12" display="'Grantee Personnel Bdgt'!M10:N12" xr:uid="{EDBBF426-E9A5-49A4-A1CC-35BDC25E6C28}"/>
    <hyperlink ref="E10" location="'Grantee Personnel Bdgt'!M17:N22" display="'Grantee Personnel Bdgt'!M17:N22" xr:uid="{CF68DE8B-B54A-4C89-B754-C5AFAA7BD2AD}"/>
    <hyperlink ref="E15" location="'Subcontract1 Personnel Bdgt'!M10:N12" display="'Subcontract1 Personnel Bdgt'!M10:N12" xr:uid="{7271B565-A5E9-4CA8-AEA7-2EC9E506F4A5}"/>
    <hyperlink ref="E16" location="'Subcontract1 Personnel Bdgt'!M17:N22" display="'Subcontract1 Personnel Bdgt'!M17:N22" xr:uid="{8E19C4BB-C104-47FE-BE4A-CB56FF8FEEF2}"/>
    <hyperlink ref="E21" location="'Subcontract2 Personnel Bdgt'!M10:N12" display="'Subcontract2 Personnel Bdgt'!M10:N12" xr:uid="{A918E479-D786-427E-9A67-B3E95633572C}"/>
    <hyperlink ref="E22" location="'Subcontract2 Personnel Bdgt'!M17:N22" display="'Subcontract2 Personnel Bdgt'!M17:N22" xr:uid="{EBB49781-647A-4A53-9063-A55001756903}"/>
    <hyperlink ref="E27" location="'Budget Summary'!C10" display="'Budget Summary'!C10" xr:uid="{44A5FBF8-4DCD-4146-8AF4-C016B444F39B}"/>
  </hyperlinks>
  <pageMargins left="0.7" right="0.7" top="0.75" bottom="0.75" header="0.3" footer="0.3"/>
  <customProperties>
    <customPr name="f11f60ef1"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CA5CF77-6C9F-4149-AE6D-CDA48E4703D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Worksheets</vt:lpstr>
      </vt:variant>
      <vt:variant>
        <vt:i4>14</vt:i4>
      </vt:variant>
      <vt:variant>
        <vt:lpstr>Named Ranges</vt:lpstr>
      </vt:variant>
      <vt:variant>
        <vt:i4>90</vt:i4>
      </vt:variant>
    </vt:vector>
  </HeadingPairs>
  <TitlesOfParts>
    <vt:vector size="104" baseType="lpstr">
      <vt:lpstr>Start Here</vt:lpstr>
      <vt:lpstr>Budget Summary</vt:lpstr>
      <vt:lpstr>Financial Summary &amp; Reporting</vt:lpstr>
      <vt:lpstr>Budget Revision Summary</vt:lpstr>
      <vt:lpstr>Analytics</vt:lpstr>
      <vt:lpstr>Admin-Will be Hidden</vt:lpstr>
      <vt:lpstr>Grantee Project Team</vt:lpstr>
      <vt:lpstr>Grantee Research Costs</vt:lpstr>
      <vt:lpstr>SubOrg1 Project Team</vt:lpstr>
      <vt:lpstr>SubOrg1 Research Costs</vt:lpstr>
      <vt:lpstr>SubOrg2 Project Team</vt:lpstr>
      <vt:lpstr>SubOrg2 Research Costs</vt:lpstr>
      <vt:lpstr>ErrorCk</vt:lpstr>
      <vt:lpstr>Compatibility</vt:lpstr>
      <vt:lpstr>Bud_Rev_Hder</vt:lpstr>
      <vt:lpstr>co_name</vt:lpstr>
      <vt:lpstr>ConsCap1</vt:lpstr>
      <vt:lpstr>end_date</vt:lpstr>
      <vt:lpstr>end_period_1</vt:lpstr>
      <vt:lpstr>end_period_2</vt:lpstr>
      <vt:lpstr>end_period_3</vt:lpstr>
      <vt:lpstr>end_period_4</vt:lpstr>
      <vt:lpstr>grant_amount</vt:lpstr>
      <vt:lpstr>grant_term</vt:lpstr>
      <vt:lpstr>grantee_org</vt:lpstr>
      <vt:lpstr>ind_cost_rate</vt:lpstr>
      <vt:lpstr>List_BudgetVersion</vt:lpstr>
      <vt:lpstr>Max_FR</vt:lpstr>
      <vt:lpstr>NT_SSC1</vt:lpstr>
      <vt:lpstr>NT_SSMP</vt:lpstr>
      <vt:lpstr>org_consulting</vt:lpstr>
      <vt:lpstr>org_consulting_count</vt:lpstr>
      <vt:lpstr>org_cop1</vt:lpstr>
      <vt:lpstr>org_cop2</vt:lpstr>
      <vt:lpstr>org_data</vt:lpstr>
      <vt:lpstr>org_data_collection</vt:lpstr>
      <vt:lpstr>org_data_collection_range</vt:lpstr>
      <vt:lpstr>org_direct</vt:lpstr>
      <vt:lpstr>org_direct_range</vt:lpstr>
      <vt:lpstr>org_ind_dc</vt:lpstr>
      <vt:lpstr>org_nonstu</vt:lpstr>
      <vt:lpstr>org_personnel</vt:lpstr>
      <vt:lpstr>org_pi</vt:lpstr>
      <vt:lpstr>org_stu</vt:lpstr>
      <vt:lpstr>org_transfer</vt:lpstr>
      <vt:lpstr>PD_SSC1</vt:lpstr>
      <vt:lpstr>PD_SSMP</vt:lpstr>
      <vt:lpstr>PGC</vt:lpstr>
      <vt:lpstr>PI_Name</vt:lpstr>
      <vt:lpstr>PI_SBL</vt:lpstr>
      <vt:lpstr>Budget Summary!Print_Area</vt:lpstr>
      <vt:lpstr>ErrorCk!Print_Area</vt:lpstr>
      <vt:lpstr>Grantee Project Team!Print_Area</vt:lpstr>
      <vt:lpstr>Grantee Research Costs!Print_Area</vt:lpstr>
      <vt:lpstr>Start Here!Print_Area</vt:lpstr>
      <vt:lpstr>SubOrg1 Project Team!Print_Area</vt:lpstr>
      <vt:lpstr>SubOrg1 Research Costs!Print_Area</vt:lpstr>
      <vt:lpstr>SubOrg2 Project Team!Print_Area</vt:lpstr>
      <vt:lpstr>SubOrg2 Research Costs!Print_Area</vt:lpstr>
      <vt:lpstr>Financial Summary &amp; Reporting!Print_Titles</vt:lpstr>
      <vt:lpstr>Grantee Project Team!Print_Titles</vt:lpstr>
      <vt:lpstr>SubOrg1 Project Team!Print_Titles</vt:lpstr>
      <vt:lpstr>SubOrg2 Project Team!Print_Titles</vt:lpstr>
      <vt:lpstr>proj_title</vt:lpstr>
      <vt:lpstr>ref_number</vt:lpstr>
      <vt:lpstr>Rev_Start_Date</vt:lpstr>
      <vt:lpstr>Sal_Cap_Gen</vt:lpstr>
      <vt:lpstr>start_date</vt:lpstr>
      <vt:lpstr>start_period_1</vt:lpstr>
      <vt:lpstr>start_period_2</vt:lpstr>
      <vt:lpstr>start_period_3</vt:lpstr>
      <vt:lpstr>start_period_4</vt:lpstr>
      <vt:lpstr>sub1_consulting</vt:lpstr>
      <vt:lpstr>sub1_consulting_count</vt:lpstr>
      <vt:lpstr>sub1_cop1</vt:lpstr>
      <vt:lpstr>sub1_cop2</vt:lpstr>
      <vt:lpstr>sub1_data</vt:lpstr>
      <vt:lpstr>sub1_data_collection</vt:lpstr>
      <vt:lpstr>sub1_data_collection_range</vt:lpstr>
      <vt:lpstr>sub1_direct</vt:lpstr>
      <vt:lpstr>sub1_direct_range</vt:lpstr>
      <vt:lpstr>sub1_ind_dc</vt:lpstr>
      <vt:lpstr>sub1_nonstu</vt:lpstr>
      <vt:lpstr>sub1_personnel</vt:lpstr>
      <vt:lpstr>sub1_pi</vt:lpstr>
      <vt:lpstr>sub1_stu</vt:lpstr>
      <vt:lpstr>sub2_consulting</vt:lpstr>
      <vt:lpstr>sub2_consulting_count</vt:lpstr>
      <vt:lpstr>sub2_cop1</vt:lpstr>
      <vt:lpstr>sub2_cop2</vt:lpstr>
      <vt:lpstr>sub2_data</vt:lpstr>
      <vt:lpstr>sub2_data_collection</vt:lpstr>
      <vt:lpstr>sub2_data_collection_range</vt:lpstr>
      <vt:lpstr>sub2_direct</vt:lpstr>
      <vt:lpstr>sub2_direct_range</vt:lpstr>
      <vt:lpstr>sub2_ind_dc</vt:lpstr>
      <vt:lpstr>sub2_nonstu</vt:lpstr>
      <vt:lpstr>sub2_personnel</vt:lpstr>
      <vt:lpstr>sub2_pi</vt:lpstr>
      <vt:lpstr>sub2_stu</vt:lpstr>
      <vt:lpstr>subcontractor1</vt:lpstr>
      <vt:lpstr>subcontractor2</vt:lpstr>
      <vt:lpstr>TGC</vt:lpstr>
      <vt:lpstr>TT_SSC1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jlenning</dc:creator>
  <cp:keywords/>
  <dc:description/>
  <cp:lastModifiedBy>inna</cp:lastModifiedBy>
  <cp:revision/>
  <cp:lastPrinted>2024-06-17T15:56:26Z</cp:lastPrinted>
  <dcterms:created xsi:type="dcterms:W3CDTF">2011-04-07T16:25:22Z</dcterms:created>
  <dcterms:modified xsi:type="dcterms:W3CDTF">2025-01-21T21:40:10Z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c1b9e162">
    <vt:lpwstr>{"st":1,"snapHeaders":true,"column":1,"row":1,"isHeaderVisible":true}</vt:lpwstr>
  </property>
  <property fmtid="{D5CDD505-2E9C-101B-9397-08002B2CF9AE}" pid="4" name="h68fe3f8b">
    <vt:lpwstr>{"st":7,"snapHeaders":true,"column":1,"row":1,"isHeaderVisible":true}</vt:lpwstr>
  </property>
  <property fmtid="{D5CDD505-2E9C-101B-9397-08002B2CF9AE}" pid="5" name="h5d9ac417">
    <vt:lpwstr>{"st":8,"snapHeaders":true,"column":1,"row":1,"isHeaderVisible":true}</vt:lpwstr>
  </property>
  <property fmtid="{D5CDD505-2E9C-101B-9397-08002B2CF9AE}" pid="6" name="h03b1acd6">
    <vt:lpwstr>{"st":9,"snapHeaders":true,"column":1,"row":1,"isHeaderVisible":true}</vt:lpwstr>
  </property>
  <property fmtid="{D5CDD505-2E9C-101B-9397-08002B2CF9AE}" pid="7" name="h5a192280">
    <vt:lpwstr>{"st":10,"snapHeaders":true,"column":1,"row":1,"isHeaderVisible":true}</vt:lpwstr>
  </property>
  <property fmtid="{D5CDD505-2E9C-101B-9397-08002B2CF9AE}" pid="8" name="h719d7c56">
    <vt:lpwstr>{"st":11,"snapHeaders":true,"column":1,"row":1,"isHeaderVisible":true}</vt:lpwstr>
  </property>
  <property fmtid="{D5CDD505-2E9C-101B-9397-08002B2CF9AE}" pid="9" name="h3f1f61e8">
    <vt:lpwstr>{"st":12,"snapHeaders":true,"column":1,"row":1,"isHeaderVisible":true}</vt:lpwstr>
  </property>
  <property fmtid="{D5CDD505-2E9C-101B-9397-08002B2CF9AE}" pid="10" name="h4b0e69a7">
    <vt:lpwstr>{"st":13,"snapHeaders":true,"column":1,"row":1,"isHeaderVisible":true}</vt:lpwstr>
  </property>
  <property fmtid="{D5CDD505-2E9C-101B-9397-08002B2CF9AE}" pid="11" name="hb5f5de38">
    <vt:lpwstr>{"st":3,"snapHeaders":true,"column":1,"row":1,"isHeaderVisible":true}</vt:lpwstr>
  </property>
  <property fmtid="{D5CDD505-2E9C-101B-9397-08002B2CF9AE}" pid="12" name="h42eb76d6">
    <vt:lpwstr>{"st":14,"snapHeaders":true,"column":1,"row":1,"isHeaderVisible":true}</vt:lpwstr>
  </property>
  <property fmtid="{D5CDD505-2E9C-101B-9397-08002B2CF9AE}" pid="13" name="h09cbe242">
    <vt:lpwstr>{"st":15,"snapHeaders":true,"column":1,"row":1,"isHeaderVisible":true}</vt:lpwstr>
  </property>
  <property fmtid="{D5CDD505-2E9C-101B-9397-08002B2CF9AE}" pid="14" name="version">
    <vt:lpwstr>35.0.1</vt:lpwstr>
  </property>
  <property fmtid="{D5CDD505-2E9C-101B-9397-08002B2CF9AE}" pid="15" name="h25e850fb">
    <vt:lpwstr>{"st":2,"snapHeaders":true,"column":1,"row":1,"isHeaderVisible":true}</vt:lpwstr>
  </property>
  <property fmtid="{D5CDD505-2E9C-101B-9397-08002B2CF9AE}" pid="16" name="h11f60ef1">
    <vt:lpwstr>{"st":16,"snapHeaders":true,"column":1,"row":1,"isHeaderVisible":true}</vt:lpwstr>
  </property>
  <property fmtid="{D5CDD505-2E9C-101B-9397-08002B2CF9AE}" pid="17" name="h12fb02c2">
    <vt:lpwstr>{"st":4,"snapHeaders":true,"column":1,"row":1,"isHeaderVisible":true}</vt:lpwstr>
  </property>
  <property fmtid="{D5CDD505-2E9C-101B-9397-08002B2CF9AE}" pid="18" name="h3523958d">
    <vt:lpwstr>{"st":5,"snapHeaders":true,"column":1,"row":1,"isHeaderVisible":true}</vt:lpwstr>
  </property>
  <property fmtid="{D5CDD505-2E9C-101B-9397-08002B2CF9AE}" pid="19" name="h2c965a95">
    <vt:lpwstr>{"st":6,"snapHeaders":true,"column":1,"row":1,"isHeaderVisible":true}</vt:lpwstr>
  </property>
</Properties>
</file>