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ustomProperty15.bin" ContentType="application/vnd.openxmlformats-officedocument.spreadsheetml.customProperty"/>
  <Override PartName="/xl/customProperty1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bruce\Box\Bruce Thongsack\Website\"/>
    </mc:Choice>
  </mc:AlternateContent>
  <xr:revisionPtr revIDLastSave="0" documentId="8_{F79C54BE-971C-4FF7-AF42-D84F6EBDB9A0}" xr6:coauthVersionLast="47" xr6:coauthVersionMax="47" xr10:uidLastSave="{00000000-0000-0000-0000-000000000000}"/>
  <workbookProtection workbookAlgorithmName="SHA-512" workbookHashValue="kXhcDvr0TNns1s2Yy0itfLlHwUIpNXu0KGYQfmNnOOFG7kuRduNOzapfgRTqqYKQRiDGpowpogXeBMBJxYQ45Q==" workbookSaltValue="C8p24xT26KRz8HqqOtC1PA==" workbookSpinCount="100000" lockStructure="1"/>
  <bookViews>
    <workbookView xWindow="-98" yWindow="-98" windowWidth="23236" windowHeight="13875" tabRatio="796" xr2:uid="{00000000-000D-0000-FFFF-FFFF00000000}"/>
  </bookViews>
  <sheets>
    <sheet name="Start Here" sheetId="5" r:id="rId1"/>
    <sheet name="Formula building" sheetId="45" state="veryHidden" r:id="rId2"/>
    <sheet name="Budget Summary" sheetId="12" r:id="rId3"/>
    <sheet name="Budget Revision Summary" sheetId="52" state="hidden" r:id="rId4"/>
    <sheet name="Analytics" sheetId="53" state="hidden" r:id="rId5"/>
    <sheet name="Financial Summary &amp; Reporting" sheetId="51" state="hidden" r:id="rId6"/>
    <sheet name="Grantee Org" sheetId="34" r:id="rId7"/>
    <sheet name="Grantee Research Costs" sheetId="39" state="hidden" r:id="rId8"/>
    <sheet name="SubOrg1 Project Team" sheetId="41" state="hidden" r:id="rId9"/>
    <sheet name="SubOrg1 Research Costs" sheetId="42" state="hidden" r:id="rId10"/>
    <sheet name="SubOrg2 Project Team" sheetId="43" state="hidden" r:id="rId11"/>
    <sheet name="SubOrg2 Research Costs" sheetId="44" state="hidden" r:id="rId12"/>
    <sheet name="ErrorCk" sheetId="10" r:id="rId13"/>
    <sheet name="Admin-Will be Hidden" sheetId="38" state="hidden" r:id="rId14"/>
    <sheet name="Reporting Template" sheetId="37" state="veryHidden" r:id="rId15"/>
    <sheet name="Compatibility" sheetId="50" state="hidden" r:id="rId16"/>
  </sheets>
  <definedNames>
    <definedName name="Bud_Rev_Hder">'Financial Summary &amp; Reporting'!$I$5:$L$8</definedName>
    <definedName name="caps_Consulting">IF(grant_term=12,TEXT(ConsCap1,"$#,###"),TEXT(ConsCap1*2,"$#,###"))</definedName>
    <definedName name="co_name">'Start Here'!$C$8</definedName>
    <definedName name="ConsCap1">'Admin-Will be Hidden'!$C$70</definedName>
    <definedName name="end_date">'Admin-Will be Hidden'!$C$12</definedName>
    <definedName name="end_period_1">'Admin-Will be Hidden'!$C$17</definedName>
    <definedName name="end_period_2">'Admin-Will be Hidden'!$D$17</definedName>
    <definedName name="end_period_3">'Admin-Will be Hidden'!$E$17</definedName>
    <definedName name="end_period_4">'Admin-Will be Hidden'!$F$17</definedName>
    <definedName name="grant_amount">'Start Here'!$C$14</definedName>
    <definedName name="grant_term">'Start Here'!$C$13</definedName>
    <definedName name="grantee_org">'Start Here'!$C$9</definedName>
    <definedName name="ind_cost_rate">'Start Here'!$C$18</definedName>
    <definedName name="JPI_Num">'Admin-Will be Hidden'!$C$8</definedName>
    <definedName name="List_BudgetVersion">tbl_BudgetVersionList[Budget Version List]</definedName>
    <definedName name="List_DCitems">List_DC_Item[Direct Cost Item List]</definedName>
    <definedName name="Max_Con_Tr">'Admin-Will be Hidden'!$C$72</definedName>
    <definedName name="Max_FR">'Admin-Will be Hidden'!$C$58</definedName>
    <definedName name="Max_Grant_Amount">SIC</definedName>
    <definedName name="NT_SSC1">'Admin-Will be Hidden'!$C$62</definedName>
    <definedName name="NT_SSMP">'Admin-Will be Hidden'!$C$63</definedName>
    <definedName name="NT_year1_sal">IF(OR(!$E1&gt;=Sal_Cap_Gen,!$F1=0),0,IF(!$E1&lt;=PI_SBL,MIN(NT_SSC1,!$E1*MIN(NT_SSMP,!$F1)),MIN(!$E1*MIN(NT_SSMP,!$F1),MAX((Sal_Cap_Gen-!$E1)*NT_SSC1*2/50000*0.5,0))))</definedName>
    <definedName name="NT_year2_sal">IF(grant_term=12,"N/A",IF(!$I1&gt;Sal_Cap_Gen,0,IF(!$I1&lt;=PI_SBL,MIN(!$I1*IF(ISNUMBER(!$J1),MIN(!$J1,NT_SSMP),0),NT_SSC1),MIN(!$I1*IF(ISNUMBER(!$J1),MIN(!$J1,NT_SSMP),0),MAX((Sal_Cap_Gen-!$I1)*NT_SSC1*2/50000*0.5,0)))))</definedName>
    <definedName name="org_consulting">'Grantee Org'!#REF!</definedName>
    <definedName name="org_consulting_count">'Grantee Org'!#REF!</definedName>
    <definedName name="org_cop1">'Grantee Org'!$G$20</definedName>
    <definedName name="org_cop1_sal">'Grantee Org'!$L$11</definedName>
    <definedName name="org_cop2">'Grantee Org'!$G$21</definedName>
    <definedName name="org_cop2_sal">'Grantee Org'!$L$12</definedName>
    <definedName name="org_data">'Grantee Research Costs'!$H$19</definedName>
    <definedName name="org_data_collection">SUMIFS(org_direct_range,'Grantee Research Costs'!$B$23:$B$35,"Travel (Data Collection)")</definedName>
    <definedName name="org_data_collection_range">'Grantee Research Costs'!#REF!</definedName>
    <definedName name="org_direct">'Grantee Org'!$G$40</definedName>
    <definedName name="org_direct_range">'Grantee Research Costs'!$H$23:$H$35</definedName>
    <definedName name="org_ind_dc">'Grantee Org'!$G$42</definedName>
    <definedName name="org_ind_pers">'Grantee Org'!$G$25</definedName>
    <definedName name="org_ind_pers_sal">'Grantee Org'!$L$16</definedName>
    <definedName name="org_nonstu">'Grantee Org'!#REF!</definedName>
    <definedName name="org_personnel">'Grantee Org'!#REF!</definedName>
    <definedName name="org_pi">'Grantee Org'!$G$19</definedName>
    <definedName name="org_pi_sal">'Grantee Org'!$L$10</definedName>
    <definedName name="org_stu">'Grantee Org'!#REF!</definedName>
    <definedName name="org_transfer">'Admin-Will be Hidden'!$C$7</definedName>
    <definedName name="org_travel">SUMIFS(org_direct_range,'Grantee Research Costs'!$B$23:$B$35,"Travel (Dissemination/Conference)")</definedName>
    <definedName name="PD_SSC1">'Admin-Will be Hidden'!$C$65</definedName>
    <definedName name="PD_SSMP">'Admin-Will be Hidden'!$C$66</definedName>
    <definedName name="PD_year1_sal">IF(OR(!$E1&gt;=Sal_Cap_Gen,!$F1=0),0,MIN(PD_SSC1,!$E1*MIN(!$F1,PD_SSMP)))</definedName>
    <definedName name="PD_year2_sal">IF(grant_term=12, "N/A",IF(OR(!$I1&gt;=Sal_Cap_Gen,!$J1=0),0,MIN(PD_SSC1,!$I1*IF(ISNUMBER(!$J1),MIN(!$J1,PD_SSMP),0))))</definedName>
    <definedName name="PGC">'Admin-Will be Hidden'!#REF!</definedName>
    <definedName name="PI_Name">'Start Here'!$C$15</definedName>
    <definedName name="PI_SBL">'Admin-Will be Hidden'!$C$57</definedName>
    <definedName name="_xlnm.Print_Area" localSheetId="2">'Budget Summary'!$A$1:$F$40</definedName>
    <definedName name="_xlnm.Print_Area" localSheetId="12">ErrorCk!$A$1:$G$21</definedName>
    <definedName name="_xlnm.Print_Area" localSheetId="6">'Grantee Org'!$A$1:$K$27</definedName>
    <definedName name="_xlnm.Print_Area" localSheetId="7">'Grantee Research Costs'!$A$1:$H$41</definedName>
    <definedName name="_xlnm.Print_Area" localSheetId="0">'Start Here'!$A$1:$D$45</definedName>
    <definedName name="_xlnm.Print_Area" localSheetId="8">'SubOrg1 Project Team'!$A$1:$M$69</definedName>
    <definedName name="_xlnm.Print_Area" localSheetId="9">'SubOrg1 Research Costs'!$A$1:$H$41</definedName>
    <definedName name="_xlnm.Print_Area" localSheetId="10">'SubOrg2 Project Team'!$A$1:$M$69</definedName>
    <definedName name="_xlnm.Print_Area" localSheetId="11">'SubOrg2 Research Costs'!$A$1:$H$41</definedName>
    <definedName name="_xlnm.Print_Titles" localSheetId="5">'Financial Summary &amp; Reporting'!$A:$A</definedName>
    <definedName name="_xlnm.Print_Titles" localSheetId="6">'Grantee Org'!$A:$D,'Grantee Org'!$1:$5</definedName>
    <definedName name="_xlnm.Print_Titles" localSheetId="8">'SubOrg1 Project Team'!$A:$C,'SubOrg1 Project Team'!$1:$5</definedName>
    <definedName name="_xlnm.Print_Titles" localSheetId="10">'SubOrg2 Project Team'!$A:$C,'SubOrg2 Project Team'!$1:$5</definedName>
    <definedName name="proj_title">'Start Here'!$C$11</definedName>
    <definedName name="ref_number">'Start Here'!$C$10</definedName>
    <definedName name="Rev_Start_Date">'Admin-Will be Hidden'!$C$11</definedName>
    <definedName name="Sal_Cap_Gen">'Admin-Will be Hidden'!$C$56</definedName>
    <definedName name="SIC">'Admin-Will be Hidden'!$C$51</definedName>
    <definedName name="start_date">'Start Here'!$C$12</definedName>
    <definedName name="start_period_1">'Admin-Will be Hidden'!$C$16</definedName>
    <definedName name="start_period_2">'Admin-Will be Hidden'!$D$16</definedName>
    <definedName name="start_period_3">'Admin-Will be Hidden'!$E$16</definedName>
    <definedName name="start_period_4">'Admin-Will be Hidden'!$F$16</definedName>
    <definedName name="sub1_consulting">'SubOrg1 Project Team'!$G$65</definedName>
    <definedName name="sub1_consulting_count">'SubOrg1 Project Team'!$D$57:$D$61</definedName>
    <definedName name="sub1_cop1">'SubOrg1 Project Team'!$M$11</definedName>
    <definedName name="sub1_cop2">'SubOrg1 Project Team'!$M$12</definedName>
    <definedName name="sub1_data">'SubOrg1 Research Costs'!$H$19</definedName>
    <definedName name="sub1_data_collection">SUMIFS(sub1_direct_range,'SubOrg1 Research Costs'!$B$23:$B$35,"Travel (Data Collection)")</definedName>
    <definedName name="sub1_data_collection_range">'SubOrg1 Research Costs'!$H$23:$H$27</definedName>
    <definedName name="sub1_direct">SUMIFS(sub1_direct_range,'SubOrg1 Research Costs'!$B$23:$B$35,"Other Direct Costs")</definedName>
    <definedName name="sub1_direct_range">'SubOrg1 Research Costs'!$H$23:$H$35</definedName>
    <definedName name="sub1_ind_dc">'SubOrg1 Research Costs'!$H$41</definedName>
    <definedName name="sub1_ind_pers">'SubOrg1 Project Team'!$M$40+'SubOrg1 Project Team'!$G$67</definedName>
    <definedName name="sub1_nonstu">'SubOrg1 Project Team'!$M$24</definedName>
    <definedName name="sub1_org_travel">SUMIFS(sub1_direct_range,'SubOrg1 Research Costs'!$B$23:$B$35,"Travel (Dissemination/Conference)")</definedName>
    <definedName name="sub1_personnel">'SubOrg1 Project Team'!$M$38</definedName>
    <definedName name="sub1_pi">'SubOrg1 Project Team'!$M$10</definedName>
    <definedName name="sub1_stu">'SubOrg1 Project Team'!$M$36</definedName>
    <definedName name="sub2_consulting">'SubOrg2 Project Team'!$G$65</definedName>
    <definedName name="sub2_consulting_count">'SubOrg2 Project Team'!$D$57:$D$61</definedName>
    <definedName name="sub2_cop1">'SubOrg2 Project Team'!$M$11</definedName>
    <definedName name="sub2_cop2">'SubOrg2 Project Team'!$M$12</definedName>
    <definedName name="sub2_data">'SubOrg2 Research Costs'!$H$19</definedName>
    <definedName name="sub2_data_collection">SUMIFS(sub2_direct_range,'SubOrg2 Research Costs'!$B$23:$B$35,"Travel (Data Collection)")</definedName>
    <definedName name="sub2_data_collection_range">'SubOrg2 Research Costs'!$H$23:$H$27</definedName>
    <definedName name="sub2_direct">SUMIFS(sub2_direct_range,'SubOrg2 Research Costs'!$B$23:$B$35,"Other Direct Costs")</definedName>
    <definedName name="sub2_direct_range">'SubOrg2 Research Costs'!$H$23:$H$35</definedName>
    <definedName name="sub2_ind_dc">'SubOrg2 Research Costs'!$H$41</definedName>
    <definedName name="sub2_ind_pers">'SubOrg2 Project Team'!$M$40+'SubOrg2 Project Team'!$G$67</definedName>
    <definedName name="sub2_nonstu">'SubOrg2 Project Team'!$M$24</definedName>
    <definedName name="sub2_org_travel">SUMIFS(sub2_direct_range,'SubOrg2 Research Costs'!$B$23:$B$35,"Travel (Dissemination/Conference)")</definedName>
    <definedName name="sub2_personnel">'SubOrg2 Project Team'!$M$38</definedName>
    <definedName name="sub2_pi">'SubOrg2 Project Team'!$M$10</definedName>
    <definedName name="sub2_stu">'SubOrg2 Project Team'!$M$36</definedName>
    <definedName name="subcontractor1">'Start Here'!$C$16</definedName>
    <definedName name="subcontractor2">'Start Here'!$C$17</definedName>
    <definedName name="TGC">'Admin-Will be Hidden'!$C$51</definedName>
    <definedName name="TT_SSC1">'Admin-Will be Hidden'!$C$60</definedName>
    <definedName name="TT_year1_sal">IF(OR(!$E1&gt;=Sal_Cap_Gen,!$F1=0),0, IF(AND(grant_term=12,!$E1&lt;=PI_SBL),MIN(TT_SSC1,!$E1*!$F1), IF(AND(grant_term=12,!$E1&gt;PI_SBL),MIN(!$E1*!$F1,(Sal_Cap_Gen-!$E1)*TT_SSC1*2/50000*0.5), IF(AND(grant_term=24,!$E1&lt;=PI_SBL),MIN(TT_SSC1*2,!$E1*!$F1), IF(AND(grant_term=24,!$E1&gt;PI_SBL),MIN(!$E1*!$F1,(Sal_Cap_Gen-!$E1)*TT_SSC1*2/50000))))))</definedName>
    <definedName name="TT_year2_sal">IF(grant_term=12,"N/A",IF(AND(ISNUMBER(!$E1),!$E1&gt;0),IF(!$E1&lt;=PI_SBL,MIN(!$I1*!$J1,MAX(TT_SSC1*2-!$M1,0)),MIN(!$I1*!$J1,MAX((Sal_Cap_Gen-!$E1)*TT_SSC1*2/50000-!$M1,0))),IF(!$I1&lt;=PI_SBL,MIN(!$I1*!$J1,MAX(TT_SSC1*2-!$M1,0)),MIN(!$I1*!$J1,MAX((Sal_Cap_Gen-!$I1)*TT_SSC1*2/50000-!$M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N12" i="51" l="1"/>
  <c r="BM16" i="51"/>
  <c r="I16" i="51"/>
  <c r="DZ16" i="51"/>
  <c r="DY16" i="51"/>
  <c r="DX16" i="51"/>
  <c r="CX16" i="51"/>
  <c r="CW16" i="51"/>
  <c r="CV16" i="51"/>
  <c r="CK16" i="51"/>
  <c r="CJ16" i="51"/>
  <c r="CI16" i="51"/>
  <c r="BL16" i="51"/>
  <c r="BK16" i="51"/>
  <c r="AZ16" i="51"/>
  <c r="AY16" i="51"/>
  <c r="AX16" i="51"/>
  <c r="AF16" i="51"/>
  <c r="W16" i="51"/>
  <c r="V16" i="51"/>
  <c r="U16" i="51"/>
  <c r="K16" i="51"/>
  <c r="J16" i="51"/>
  <c r="EA15" i="51"/>
  <c r="AM15" i="51"/>
  <c r="AK15" i="51"/>
  <c r="AO15" i="51" s="1"/>
  <c r="AJ15" i="51"/>
  <c r="AL15" i="51" s="1"/>
  <c r="E15" i="51"/>
  <c r="EA14" i="51"/>
  <c r="DV14" i="51"/>
  <c r="DU14" i="51"/>
  <c r="DT14" i="51"/>
  <c r="DR14" i="51"/>
  <c r="DQ14" i="51"/>
  <c r="DP14" i="51"/>
  <c r="DN14" i="51"/>
  <c r="DM14" i="51"/>
  <c r="DL14" i="51"/>
  <c r="CY14" i="51"/>
  <c r="CL14" i="51"/>
  <c r="DW14" i="51" s="1"/>
  <c r="CG14" i="51"/>
  <c r="CF14" i="51"/>
  <c r="CE14" i="51"/>
  <c r="CC14" i="51"/>
  <c r="CB14" i="51"/>
  <c r="CA14" i="51"/>
  <c r="BN14" i="51"/>
  <c r="BA14" i="51"/>
  <c r="DS14" i="51" s="1"/>
  <c r="AV14" i="51"/>
  <c r="AU14" i="51"/>
  <c r="AT14" i="51"/>
  <c r="AG14" i="51"/>
  <c r="X14" i="51"/>
  <c r="DO14" i="51" s="1"/>
  <c r="L14" i="51"/>
  <c r="E14" i="51"/>
  <c r="P14" i="51" s="1"/>
  <c r="D14" i="51"/>
  <c r="O14" i="51" s="1"/>
  <c r="EA13" i="51"/>
  <c r="DV13" i="51"/>
  <c r="DU13" i="51"/>
  <c r="DT13" i="51"/>
  <c r="DR13" i="51"/>
  <c r="DQ13" i="51"/>
  <c r="DP13" i="51"/>
  <c r="DN13" i="51"/>
  <c r="DM13" i="51"/>
  <c r="DL13" i="51"/>
  <c r="CY13" i="51"/>
  <c r="CL13" i="51"/>
  <c r="DW13" i="51" s="1"/>
  <c r="CG13" i="51"/>
  <c r="CF13" i="51"/>
  <c r="CE13" i="51"/>
  <c r="CC13" i="51"/>
  <c r="CB13" i="51"/>
  <c r="CA13" i="51"/>
  <c r="BN13" i="51"/>
  <c r="BA13" i="51"/>
  <c r="DS13" i="51" s="1"/>
  <c r="AV13" i="51"/>
  <c r="AU13" i="51"/>
  <c r="AT13" i="51"/>
  <c r="AG13" i="51"/>
  <c r="X13" i="51"/>
  <c r="DO13" i="51" s="1"/>
  <c r="L13" i="51"/>
  <c r="E13" i="51"/>
  <c r="P13" i="51" s="1"/>
  <c r="D13" i="51"/>
  <c r="O13" i="51" s="1"/>
  <c r="EA12" i="51"/>
  <c r="DV12" i="51"/>
  <c r="DU12" i="51"/>
  <c r="DT12" i="51"/>
  <c r="DR12" i="51"/>
  <c r="DQ12" i="51"/>
  <c r="DP12" i="51"/>
  <c r="DN12" i="51"/>
  <c r="DM12" i="51"/>
  <c r="DL12" i="51"/>
  <c r="CY12" i="51"/>
  <c r="CL12" i="51"/>
  <c r="DW12" i="51" s="1"/>
  <c r="CG12" i="51"/>
  <c r="CF12" i="51"/>
  <c r="CE12" i="51"/>
  <c r="CC12" i="51"/>
  <c r="CB12" i="51"/>
  <c r="CA12" i="51"/>
  <c r="BA12" i="51"/>
  <c r="CH12" i="51" s="1"/>
  <c r="AV12" i="51"/>
  <c r="AU12" i="51"/>
  <c r="AT12" i="51"/>
  <c r="AG12" i="51"/>
  <c r="X12" i="51"/>
  <c r="L12" i="51"/>
  <c r="E12" i="51"/>
  <c r="E16" i="51" s="1"/>
  <c r="D12" i="51" a="1"/>
  <c r="D12" i="51" s="1"/>
  <c r="D13" i="12"/>
  <c r="C13" i="12"/>
  <c r="D12" i="12"/>
  <c r="D16" i="12" s="1"/>
  <c r="C12" i="12" a="1"/>
  <c r="C12" i="12" s="1"/>
  <c r="C16" i="12" s="1"/>
  <c r="C19" i="12" a="1"/>
  <c r="C19" i="12" s="1"/>
  <c r="D19" i="12"/>
  <c r="C20" i="12"/>
  <c r="D20" i="12"/>
  <c r="BN16" i="51" l="1"/>
  <c r="CH14" i="51"/>
  <c r="CB16" i="51"/>
  <c r="CC16" i="51"/>
  <c r="CA16" i="51"/>
  <c r="DR16" i="51"/>
  <c r="DW16" i="51"/>
  <c r="L16" i="51"/>
  <c r="CG16" i="51"/>
  <c r="X16" i="51"/>
  <c r="DN16" i="51"/>
  <c r="AT16" i="51"/>
  <c r="AU16" i="51"/>
  <c r="DQ16" i="51"/>
  <c r="DL16" i="51"/>
  <c r="DM16" i="51"/>
  <c r="AV16" i="51"/>
  <c r="DT16" i="51"/>
  <c r="CF16" i="51"/>
  <c r="CY16" i="51"/>
  <c r="CL16" i="51"/>
  <c r="DU16" i="51"/>
  <c r="AN15" i="51"/>
  <c r="AP15" i="51" s="1"/>
  <c r="DV16" i="51"/>
  <c r="CE16" i="51"/>
  <c r="AG16" i="51"/>
  <c r="DP16" i="51"/>
  <c r="CD14" i="51"/>
  <c r="P12" i="51"/>
  <c r="CD13" i="51"/>
  <c r="EA16" i="51"/>
  <c r="AJ13" i="51"/>
  <c r="Z13" i="51"/>
  <c r="AK13" i="51"/>
  <c r="AA13" i="51"/>
  <c r="AA14" i="51"/>
  <c r="AK14" i="51"/>
  <c r="D16" i="51"/>
  <c r="O12" i="51"/>
  <c r="Z14" i="51"/>
  <c r="AJ14" i="51"/>
  <c r="DO12" i="51"/>
  <c r="CD12" i="51"/>
  <c r="CH13" i="51"/>
  <c r="BA16" i="51"/>
  <c r="AW14" i="51"/>
  <c r="AW12" i="51"/>
  <c r="DS12" i="51"/>
  <c r="AW13" i="51"/>
  <c r="DO16" i="51" l="1"/>
  <c r="AK12" i="51"/>
  <c r="CH16" i="51"/>
  <c r="AK16" i="51"/>
  <c r="CD16" i="51"/>
  <c r="DS16" i="51"/>
  <c r="P16" i="51"/>
  <c r="AA12" i="51"/>
  <c r="AW16" i="51"/>
  <c r="O16" i="51"/>
  <c r="Z12" i="51"/>
  <c r="AJ12" i="51"/>
  <c r="AO14" i="51"/>
  <c r="BR14" i="51"/>
  <c r="AO13" i="51"/>
  <c r="BR13" i="51"/>
  <c r="BQ14" i="51"/>
  <c r="AN14" i="51"/>
  <c r="BQ13" i="51"/>
  <c r="AN13" i="51"/>
  <c r="Z16" i="51" l="1"/>
  <c r="AA16" i="51"/>
  <c r="BR12" i="51"/>
  <c r="AO12" i="51"/>
  <c r="DB14" i="51"/>
  <c r="DC13" i="51"/>
  <c r="DC14" i="51"/>
  <c r="DB13" i="51"/>
  <c r="BQ12" i="51"/>
  <c r="AN12" i="51"/>
  <c r="AJ16" i="51"/>
  <c r="AO16" i="51" l="1"/>
  <c r="DC12" i="51"/>
  <c r="BR16" i="51"/>
  <c r="AN16" i="51"/>
  <c r="DC16" i="51"/>
  <c r="DB12" i="51"/>
  <c r="BQ16" i="51"/>
  <c r="DB16" i="51" l="1"/>
  <c r="H12" i="34" l="1"/>
  <c r="H11" i="34"/>
  <c r="H10" i="34"/>
  <c r="G9" i="34"/>
  <c r="G19" i="34"/>
  <c r="G28" i="34"/>
  <c r="G37" i="34"/>
  <c r="G29" i="34"/>
  <c r="G30" i="34"/>
  <c r="G31" i="34"/>
  <c r="G32" i="34"/>
  <c r="G33" i="34"/>
  <c r="G34" i="34"/>
  <c r="G35" i="34"/>
  <c r="G36" i="34"/>
  <c r="G38" i="34"/>
  <c r="G21" i="34"/>
  <c r="B21" i="12" s="1"/>
  <c r="F21" i="12" s="1"/>
  <c r="G20" i="34"/>
  <c r="B20" i="12" s="1"/>
  <c r="F20" i="12" s="1"/>
  <c r="B19" i="12" l="1"/>
  <c r="F19" i="12" s="1"/>
  <c r="G40" i="34"/>
  <c r="C28" i="51" s="1"/>
  <c r="I10" i="34"/>
  <c r="L10" i="34" s="1"/>
  <c r="H14" i="34"/>
  <c r="G23" i="34"/>
  <c r="I11" i="34"/>
  <c r="L11" i="34" s="1"/>
  <c r="I12" i="34"/>
  <c r="L12" i="34" s="1"/>
  <c r="B14" i="12" l="1"/>
  <c r="F14" i="12" s="1"/>
  <c r="C14" i="51"/>
  <c r="B13" i="12"/>
  <c r="F13" i="12" s="1"/>
  <c r="C13" i="51"/>
  <c r="B12" i="12"/>
  <c r="F12" i="12" s="1"/>
  <c r="C12" i="51"/>
  <c r="L14" i="34"/>
  <c r="I14" i="34"/>
  <c r="B16" i="12" l="1"/>
  <c r="F16" i="12"/>
  <c r="G14" i="51"/>
  <c r="N14" i="51"/>
  <c r="N12" i="51"/>
  <c r="C16" i="51"/>
  <c r="G12" i="51"/>
  <c r="N13" i="51"/>
  <c r="G13" i="51"/>
  <c r="A2" i="5"/>
  <c r="EA21" i="51"/>
  <c r="EA22" i="51"/>
  <c r="DL21" i="51"/>
  <c r="DM21" i="51"/>
  <c r="DN21" i="51"/>
  <c r="DP21" i="51"/>
  <c r="DQ21" i="51"/>
  <c r="DR21" i="51"/>
  <c r="DT21" i="51"/>
  <c r="DU21" i="51"/>
  <c r="DV21" i="51"/>
  <c r="CY21" i="51"/>
  <c r="CL21" i="51"/>
  <c r="DW21" i="51" s="1"/>
  <c r="CA21" i="51"/>
  <c r="CB21" i="51"/>
  <c r="CC21" i="51"/>
  <c r="CE21" i="51"/>
  <c r="CF21" i="51"/>
  <c r="CG21" i="51"/>
  <c r="BN21" i="51"/>
  <c r="BA21" i="51"/>
  <c r="CH21" i="51" s="1"/>
  <c r="AU21" i="51"/>
  <c r="AV21" i="51"/>
  <c r="AT21" i="51"/>
  <c r="AT20" i="51"/>
  <c r="AJ22" i="51"/>
  <c r="AK22" i="51"/>
  <c r="AO22" i="51" s="1"/>
  <c r="AL22" i="51"/>
  <c r="AM22" i="51"/>
  <c r="AN22" i="51"/>
  <c r="AG21" i="51"/>
  <c r="X21" i="51"/>
  <c r="DO21" i="51" s="1"/>
  <c r="X20" i="51"/>
  <c r="AW20" i="51" s="1"/>
  <c r="L21" i="51"/>
  <c r="L20" i="51"/>
  <c r="I23" i="51"/>
  <c r="E21" i="51"/>
  <c r="P21" i="51" s="1"/>
  <c r="E22" i="51"/>
  <c r="D21" i="51"/>
  <c r="O21" i="51" s="1"/>
  <c r="D20" i="51"/>
  <c r="G16" i="51" l="1"/>
  <c r="AI14" i="51"/>
  <c r="Q14" i="51"/>
  <c r="Y14" i="51"/>
  <c r="AB14" i="51" s="1"/>
  <c r="Q13" i="51"/>
  <c r="Y13" i="51"/>
  <c r="AB13" i="51" s="1"/>
  <c r="AI13" i="51"/>
  <c r="AI12" i="51"/>
  <c r="Q12" i="51"/>
  <c r="Y12" i="51"/>
  <c r="N16" i="51"/>
  <c r="AP22" i="51"/>
  <c r="AA21" i="51"/>
  <c r="AK21" i="51"/>
  <c r="AJ21" i="51"/>
  <c r="Z21" i="51"/>
  <c r="AW21" i="51"/>
  <c r="DS21" i="51"/>
  <c r="C21" i="51"/>
  <c r="N21" i="51" s="1"/>
  <c r="Q21" i="51" s="1"/>
  <c r="CD21" i="51"/>
  <c r="C36" i="38" a="1"/>
  <c r="C36" i="38" s="1"/>
  <c r="Q16" i="51" l="1"/>
  <c r="Y16" i="51"/>
  <c r="AB12" i="51"/>
  <c r="BP12" i="51"/>
  <c r="AL12" i="51"/>
  <c r="AI16" i="51"/>
  <c r="AM12" i="51"/>
  <c r="AM13" i="51"/>
  <c r="AP13" i="51" s="1"/>
  <c r="BP13" i="51"/>
  <c r="AL13" i="51"/>
  <c r="AL14" i="51"/>
  <c r="AM14" i="51"/>
  <c r="AP14" i="51" s="1"/>
  <c r="BP14" i="51"/>
  <c r="AO21" i="51"/>
  <c r="BR21" i="51"/>
  <c r="DC21" i="51" s="1"/>
  <c r="BQ21" i="51"/>
  <c r="DB21" i="51" s="1"/>
  <c r="AN21" i="51"/>
  <c r="G21" i="51"/>
  <c r="Y21" i="51"/>
  <c r="AB21" i="51" s="1"/>
  <c r="AI21" i="51"/>
  <c r="AL21" i="51" s="1"/>
  <c r="B7" i="34"/>
  <c r="AB16" i="51" l="1"/>
  <c r="BS14" i="51"/>
  <c r="DA14" i="51"/>
  <c r="DD14" i="51" s="1"/>
  <c r="BS13" i="51"/>
  <c r="DA13" i="51"/>
  <c r="DD13" i="51" s="1"/>
  <c r="AM16" i="51"/>
  <c r="AP12" i="51"/>
  <c r="AL16" i="51"/>
  <c r="DA12" i="51"/>
  <c r="BS12" i="51"/>
  <c r="BP16" i="51"/>
  <c r="AM21" i="51"/>
  <c r="AP21" i="51" s="1"/>
  <c r="BP21" i="51"/>
  <c r="BS21" i="51" s="1"/>
  <c r="C20" i="51"/>
  <c r="B29" i="12"/>
  <c r="AP16" i="51" l="1"/>
  <c r="BS16" i="51"/>
  <c r="DA16" i="51"/>
  <c r="DD12" i="51"/>
  <c r="DA21" i="51"/>
  <c r="DD21" i="51" s="1"/>
  <c r="A8" i="51"/>
  <c r="C37" i="38"/>
  <c r="C38" i="38"/>
  <c r="EA26" i="51"/>
  <c r="EA27" i="51"/>
  <c r="DL26" i="51"/>
  <c r="DM26" i="51"/>
  <c r="DN26" i="51"/>
  <c r="DP26" i="51"/>
  <c r="DQ26" i="51"/>
  <c r="DR26" i="51"/>
  <c r="DT26" i="51"/>
  <c r="DU26" i="51"/>
  <c r="DV26" i="51"/>
  <c r="CY28" i="51"/>
  <c r="CY27" i="51"/>
  <c r="CY26" i="51"/>
  <c r="CL26" i="51"/>
  <c r="DW26" i="51" s="1"/>
  <c r="CB26" i="51"/>
  <c r="CA26" i="51"/>
  <c r="CC26" i="51"/>
  <c r="CE26" i="51"/>
  <c r="CF26" i="51"/>
  <c r="CG26" i="51"/>
  <c r="AT26" i="51"/>
  <c r="X26" i="51"/>
  <c r="CD26" i="51" s="1"/>
  <c r="CI23" i="51"/>
  <c r="CI32" i="51" s="1"/>
  <c r="CJ23" i="51"/>
  <c r="CJ32" i="51" s="1"/>
  <c r="CK23" i="51"/>
  <c r="CK32" i="51" s="1"/>
  <c r="BK23" i="51"/>
  <c r="BM23" i="51"/>
  <c r="BL23" i="51"/>
  <c r="U23" i="51"/>
  <c r="U32" i="51" s="1"/>
  <c r="AY23" i="51"/>
  <c r="AY32" i="51" s="1"/>
  <c r="AZ23" i="51"/>
  <c r="AZ32" i="51" s="1"/>
  <c r="AX23" i="51"/>
  <c r="AX32" i="51" s="1"/>
  <c r="V23" i="51"/>
  <c r="V32" i="51" s="1"/>
  <c r="W23" i="51"/>
  <c r="W32" i="51" s="1"/>
  <c r="BN26" i="51"/>
  <c r="BA26" i="51"/>
  <c r="CH26" i="51" s="1"/>
  <c r="AV26" i="51"/>
  <c r="AU26" i="51"/>
  <c r="DD16" i="51" l="1"/>
  <c r="AW26" i="51"/>
  <c r="DO26" i="51"/>
  <c r="DS26" i="51"/>
  <c r="C20" i="10"/>
  <c r="C24" i="10"/>
  <c r="D27" i="12" a="1"/>
  <c r="D27" i="12" s="1"/>
  <c r="D26" i="12" a="1"/>
  <c r="D26" i="12" s="1"/>
  <c r="C26" i="12" a="1"/>
  <c r="C26" i="12" s="1"/>
  <c r="D29" i="12" a="1"/>
  <c r="D29" i="12" s="1"/>
  <c r="I31" i="43"/>
  <c r="K31" i="43" s="1"/>
  <c r="I32" i="43"/>
  <c r="K32" i="43" s="1"/>
  <c r="I33" i="43"/>
  <c r="K33" i="43" s="1"/>
  <c r="I34" i="43"/>
  <c r="K34" i="43" s="1"/>
  <c r="M34" i="43" s="1"/>
  <c r="I21" i="43" a="1"/>
  <c r="I21" i="43" s="1"/>
  <c r="I22" i="43" a="1"/>
  <c r="I22" i="43" s="1"/>
  <c r="I31" i="41"/>
  <c r="K31" i="41" s="1"/>
  <c r="I32" i="41"/>
  <c r="K32" i="41" s="1"/>
  <c r="M32" i="41" s="1"/>
  <c r="I33" i="41"/>
  <c r="K33" i="41" s="1"/>
  <c r="I34" i="41"/>
  <c r="K34" i="41" s="1"/>
  <c r="M34" i="41" s="1"/>
  <c r="I21" i="41" a="1"/>
  <c r="I21" i="41" s="1"/>
  <c r="K21" i="41" s="1"/>
  <c r="M21" i="41" s="1"/>
  <c r="I22" i="41" a="1"/>
  <c r="I22" i="41" s="1"/>
  <c r="K22" i="41" s="1"/>
  <c r="B26" i="12" a="1"/>
  <c r="B26" i="12" s="1"/>
  <c r="F19" i="44"/>
  <c r="F37" i="44"/>
  <c r="H25" i="44"/>
  <c r="E27" i="51" s="1" a="1"/>
  <c r="E27" i="51" s="1"/>
  <c r="P27" i="51" s="1"/>
  <c r="AA27" i="51" s="1"/>
  <c r="H24" i="44"/>
  <c r="E26" i="51" s="1" a="1"/>
  <c r="E26" i="51" s="1"/>
  <c r="P26" i="51" s="1"/>
  <c r="H26" i="42"/>
  <c r="H25" i="42"/>
  <c r="D27" i="51" s="1" a="1"/>
  <c r="D27" i="51" s="1"/>
  <c r="H24" i="42"/>
  <c r="D26" i="51" s="1" a="1"/>
  <c r="D26" i="51" s="1"/>
  <c r="H23" i="42"/>
  <c r="H23" i="39"/>
  <c r="H27" i="42"/>
  <c r="H28" i="42"/>
  <c r="H29" i="42"/>
  <c r="H30" i="42"/>
  <c r="H31" i="42"/>
  <c r="H32" i="42"/>
  <c r="H33" i="42"/>
  <c r="H34" i="42"/>
  <c r="H35" i="42"/>
  <c r="H26" i="44"/>
  <c r="H27" i="44"/>
  <c r="H28" i="44"/>
  <c r="H29" i="44"/>
  <c r="H30" i="44"/>
  <c r="H31" i="44"/>
  <c r="H32" i="44"/>
  <c r="H33" i="44"/>
  <c r="H34" i="44"/>
  <c r="H35" i="44"/>
  <c r="H23" i="44"/>
  <c r="H12" i="44"/>
  <c r="H11" i="44"/>
  <c r="H10" i="44"/>
  <c r="F19" i="42"/>
  <c r="F19" i="39"/>
  <c r="H13" i="44"/>
  <c r="H14" i="44"/>
  <c r="H15" i="44"/>
  <c r="H16" i="44"/>
  <c r="H17" i="44"/>
  <c r="H9" i="44"/>
  <c r="H19" i="44" s="1"/>
  <c r="H10" i="42"/>
  <c r="H11" i="42"/>
  <c r="H12" i="42"/>
  <c r="H13" i="42"/>
  <c r="H14" i="42"/>
  <c r="H15" i="42"/>
  <c r="H16" i="42"/>
  <c r="H17" i="42"/>
  <c r="H9" i="42"/>
  <c r="H9" i="39"/>
  <c r="H19" i="39" s="1"/>
  <c r="G58" i="43"/>
  <c r="G57" i="43"/>
  <c r="C60" i="43"/>
  <c r="C58" i="43"/>
  <c r="C59" i="43"/>
  <c r="C57" i="43"/>
  <c r="C57" i="41"/>
  <c r="G58" i="41"/>
  <c r="G59" i="41"/>
  <c r="G60" i="41"/>
  <c r="G57" i="41"/>
  <c r="C60" i="41"/>
  <c r="C58" i="41"/>
  <c r="C59" i="41"/>
  <c r="C61" i="41"/>
  <c r="G47" i="43"/>
  <c r="G44" i="43"/>
  <c r="G53" i="43" s="1"/>
  <c r="G47" i="41"/>
  <c r="G46" i="41"/>
  <c r="G45" i="41"/>
  <c r="G44" i="41"/>
  <c r="I27" i="43"/>
  <c r="K27" i="43" s="1"/>
  <c r="K36" i="43" s="1"/>
  <c r="M29" i="43"/>
  <c r="I29" i="43"/>
  <c r="K29" i="43" s="1"/>
  <c r="I28" i="43"/>
  <c r="K28" i="43" s="1"/>
  <c r="I30" i="43"/>
  <c r="K30" i="43" s="1"/>
  <c r="M30" i="43" s="1"/>
  <c r="I27" i="41"/>
  <c r="I28" i="41"/>
  <c r="K28" i="41" s="1"/>
  <c r="I29" i="41"/>
  <c r="K29" i="41"/>
  <c r="I30" i="41"/>
  <c r="K30" i="41" s="1"/>
  <c r="I17" i="41" a="1"/>
  <c r="I17" i="41" s="1"/>
  <c r="K17" i="41" s="1"/>
  <c r="I20" i="43" a="1"/>
  <c r="I20" i="43" s="1"/>
  <c r="K20" i="43" s="1"/>
  <c r="M20" i="43" s="1"/>
  <c r="I19" i="43" a="1"/>
  <c r="I19" i="43" s="1"/>
  <c r="K19" i="43" s="1"/>
  <c r="M19" i="43" s="1"/>
  <c r="I18" i="43" a="1"/>
  <c r="I18" i="43" s="1"/>
  <c r="K18" i="43" s="1"/>
  <c r="I17" i="43" a="1"/>
  <c r="I17" i="43" s="1"/>
  <c r="M12" i="43"/>
  <c r="M11" i="43"/>
  <c r="I20" i="41" a="1"/>
  <c r="I20" i="41" s="1"/>
  <c r="K20" i="41" s="1"/>
  <c r="I19" i="41" a="1"/>
  <c r="I19" i="41" s="1"/>
  <c r="K19" i="41" s="1"/>
  <c r="I18" i="41" a="1"/>
  <c r="I18" i="41" s="1"/>
  <c r="K12" i="43"/>
  <c r="K11" i="43"/>
  <c r="K12" i="41"/>
  <c r="I11" i="43"/>
  <c r="I12" i="43"/>
  <c r="I10" i="43"/>
  <c r="K10" i="43" s="1"/>
  <c r="I10" i="41"/>
  <c r="K10" i="41" s="1"/>
  <c r="I11" i="41"/>
  <c r="K11" i="41" s="1"/>
  <c r="I12" i="41"/>
  <c r="F37" i="39"/>
  <c r="H24" i="39"/>
  <c r="C26" i="51" s="1" a="1"/>
  <c r="C26" i="51" s="1"/>
  <c r="N26" i="51" s="1"/>
  <c r="M18" i="43" l="1"/>
  <c r="I24" i="43"/>
  <c r="Y26" i="51"/>
  <c r="AI26" i="51"/>
  <c r="AK26" i="51"/>
  <c r="AA26" i="51"/>
  <c r="F26" i="12"/>
  <c r="O27" i="51"/>
  <c r="O26" i="51"/>
  <c r="G26" i="51"/>
  <c r="I14" i="43"/>
  <c r="M12" i="41"/>
  <c r="M11" i="41"/>
  <c r="G53" i="41"/>
  <c r="I14" i="41"/>
  <c r="M29" i="41"/>
  <c r="K18" i="41"/>
  <c r="M18" i="41" s="1"/>
  <c r="M17" i="41"/>
  <c r="M30" i="41"/>
  <c r="M19" i="41"/>
  <c r="I36" i="41"/>
  <c r="I36" i="43"/>
  <c r="K17" i="43"/>
  <c r="K24" i="43" s="1"/>
  <c r="M10" i="43"/>
  <c r="M14" i="43" s="1"/>
  <c r="K14" i="43"/>
  <c r="M32" i="43"/>
  <c r="M33" i="43"/>
  <c r="M31" i="43"/>
  <c r="K22" i="43"/>
  <c r="M22" i="43" s="1"/>
  <c r="K21" i="43"/>
  <c r="M21" i="43" s="1"/>
  <c r="M22" i="41"/>
  <c r="M33" i="41"/>
  <c r="M31" i="41"/>
  <c r="M20" i="41"/>
  <c r="I24" i="41"/>
  <c r="K14" i="41"/>
  <c r="M10" i="41"/>
  <c r="M14" i="41" s="1"/>
  <c r="G63" i="41"/>
  <c r="H37" i="44"/>
  <c r="F39" i="44"/>
  <c r="H39" i="44" s="1"/>
  <c r="H19" i="42"/>
  <c r="M27" i="43"/>
  <c r="M36" i="43" s="1"/>
  <c r="K27" i="41"/>
  <c r="K36" i="41" s="1"/>
  <c r="M28" i="43"/>
  <c r="M28" i="41"/>
  <c r="F39" i="39"/>
  <c r="H39" i="39" s="1"/>
  <c r="BP26" i="51" l="1"/>
  <c r="DA26" i="51" s="1"/>
  <c r="AM26" i="51"/>
  <c r="AO26" i="51"/>
  <c r="BR26" i="51"/>
  <c r="Z27" i="51"/>
  <c r="Q26" i="51"/>
  <c r="AJ26" i="51"/>
  <c r="Z26" i="51"/>
  <c r="AB26" i="51" s="1"/>
  <c r="I38" i="41"/>
  <c r="K24" i="41"/>
  <c r="M24" i="41"/>
  <c r="M17" i="43"/>
  <c r="M24" i="43" s="1"/>
  <c r="M27" i="41"/>
  <c r="M36" i="41" s="1"/>
  <c r="DC26" i="51" l="1"/>
  <c r="AL26" i="51"/>
  <c r="AN26" i="51"/>
  <c r="AP26" i="51" s="1"/>
  <c r="BQ26" i="51"/>
  <c r="M38" i="41"/>
  <c r="BS26" i="51" l="1"/>
  <c r="DB26" i="51"/>
  <c r="DD26" i="51" l="1"/>
  <c r="D21" i="10" l="1"/>
  <c r="F37" i="42" l="1"/>
  <c r="F39" i="42" s="1"/>
  <c r="H39" i="42" s="1"/>
  <c r="H17" i="39" l="1"/>
  <c r="H16" i="39"/>
  <c r="H15" i="39"/>
  <c r="H14" i="39"/>
  <c r="H13" i="39"/>
  <c r="H12" i="39"/>
  <c r="H11" i="39"/>
  <c r="H10" i="39"/>
  <c r="H25" i="39"/>
  <c r="H26" i="39"/>
  <c r="B27" i="12" s="1" a="1"/>
  <c r="B27" i="12" s="1"/>
  <c r="H27" i="39"/>
  <c r="H28" i="39"/>
  <c r="H29" i="39"/>
  <c r="H30" i="39"/>
  <c r="H31" i="39"/>
  <c r="H32" i="39"/>
  <c r="H33" i="39"/>
  <c r="H34" i="39"/>
  <c r="H35" i="39"/>
  <c r="A56" i="43" a="1"/>
  <c r="A56" i="43" s="1"/>
  <c r="C27" i="12" l="1" a="1"/>
  <c r="C27" i="12" s="1"/>
  <c r="F27" i="12" s="1"/>
  <c r="D25" i="10" s="1"/>
  <c r="C27" i="51" a="1"/>
  <c r="C27" i="51" s="1"/>
  <c r="H37" i="42"/>
  <c r="H37" i="39"/>
  <c r="N27" i="51" l="1"/>
  <c r="G27" i="51"/>
  <c r="G59" i="43"/>
  <c r="G60" i="43"/>
  <c r="AI27" i="51" l="1"/>
  <c r="Y27" i="51"/>
  <c r="AB27" i="51" s="1"/>
  <c r="Q27" i="51"/>
  <c r="G63" i="43"/>
  <c r="G61" i="43"/>
  <c r="C61" i="43"/>
  <c r="G51" i="43"/>
  <c r="G50" i="43"/>
  <c r="G49" i="43"/>
  <c r="G48" i="43"/>
  <c r="G46" i="43"/>
  <c r="G45" i="43"/>
  <c r="G61" i="41"/>
  <c r="A56" i="41" a="1"/>
  <c r="A56" i="41" s="1"/>
  <c r="G51" i="41"/>
  <c r="G50" i="41"/>
  <c r="G49" i="41"/>
  <c r="G48" i="41"/>
  <c r="BP27" i="51" l="1"/>
  <c r="AM27" i="51"/>
  <c r="I61" i="41"/>
  <c r="G65" i="43"/>
  <c r="G65" i="41" l="1"/>
  <c r="A6" i="51" l="1"/>
  <c r="C18" i="5"/>
  <c r="G26" i="43"/>
  <c r="G26" i="41"/>
  <c r="G16" i="43"/>
  <c r="G16" i="41"/>
  <c r="G9" i="43"/>
  <c r="G9" i="41"/>
  <c r="A9" i="51"/>
  <c r="L19" i="51"/>
  <c r="A6" i="52"/>
  <c r="A7" i="51"/>
  <c r="G42" i="34" l="1"/>
  <c r="G25" i="34"/>
  <c r="L16" i="34"/>
  <c r="I30" i="51"/>
  <c r="I32" i="51" s="1"/>
  <c r="AD30" i="51"/>
  <c r="AD32" i="51" s="1"/>
  <c r="AE30" i="51"/>
  <c r="AE32" i="51" s="1"/>
  <c r="BL30" i="51"/>
  <c r="BL32" i="51" s="1"/>
  <c r="BK30" i="51"/>
  <c r="BK32" i="51" s="1"/>
  <c r="BM30" i="51"/>
  <c r="BM32" i="51" s="1"/>
  <c r="I40" i="41"/>
  <c r="I40" i="43"/>
  <c r="K40" i="43"/>
  <c r="G67" i="41"/>
  <c r="F41" i="39"/>
  <c r="G67" i="43"/>
  <c r="W4" i="52" a="1"/>
  <c r="W4" i="52" s="1"/>
  <c r="R4" i="52" a="1"/>
  <c r="R4" i="52" s="1"/>
  <c r="M4" i="52" a="1"/>
  <c r="M4" i="52" s="1"/>
  <c r="H4" i="52" a="1"/>
  <c r="H4" i="52" s="1"/>
  <c r="G45" i="34" l="1"/>
  <c r="G43" i="34"/>
  <c r="C30" i="51"/>
  <c r="B31" i="12"/>
  <c r="BN30" i="51"/>
  <c r="M40" i="43"/>
  <c r="H41" i="39"/>
  <c r="O9" i="53"/>
  <c r="N9" i="53"/>
  <c r="M9" i="53"/>
  <c r="DG10" i="51" l="1"/>
  <c r="DF10" i="51"/>
  <c r="DE10" i="51"/>
  <c r="BV10" i="51"/>
  <c r="BU10" i="51"/>
  <c r="BT10" i="51"/>
  <c r="X28" i="53"/>
  <c r="X27" i="53"/>
  <c r="X26" i="53"/>
  <c r="X25" i="53"/>
  <c r="X24" i="53"/>
  <c r="X23" i="53"/>
  <c r="X22" i="53"/>
  <c r="X21" i="53"/>
  <c r="X20" i="53"/>
  <c r="X19" i="53"/>
  <c r="X18" i="53"/>
  <c r="X17" i="53"/>
  <c r="X16" i="53"/>
  <c r="X15" i="53"/>
  <c r="X14" i="53"/>
  <c r="X13" i="53"/>
  <c r="X12" i="53"/>
  <c r="X11" i="53"/>
  <c r="X10" i="53"/>
  <c r="W28" i="53"/>
  <c r="W27" i="53"/>
  <c r="W26" i="53"/>
  <c r="W25" i="53"/>
  <c r="W24" i="53"/>
  <c r="W23" i="53"/>
  <c r="W22" i="53"/>
  <c r="W21" i="53"/>
  <c r="W20" i="53"/>
  <c r="W19" i="53"/>
  <c r="W18" i="53"/>
  <c r="W17" i="53"/>
  <c r="W16" i="53"/>
  <c r="W15" i="53"/>
  <c r="W14" i="53"/>
  <c r="W13" i="53"/>
  <c r="W12" i="53"/>
  <c r="W11" i="53"/>
  <c r="W10" i="53"/>
  <c r="C11" i="38" l="1"/>
  <c r="C16" i="38" s="1"/>
  <c r="F17" i="38"/>
  <c r="E17" i="38"/>
  <c r="E9" i="52"/>
  <c r="D9" i="52"/>
  <c r="C9" i="52"/>
  <c r="A7" i="52"/>
  <c r="A5" i="52"/>
  <c r="AM10" i="51"/>
  <c r="AN10" i="51"/>
  <c r="AO10" i="51"/>
  <c r="EH10" i="51"/>
  <c r="EG10" i="51"/>
  <c r="EF10" i="51"/>
  <c r="CX23" i="51"/>
  <c r="CW23" i="51"/>
  <c r="CV23" i="51"/>
  <c r="CY20" i="51"/>
  <c r="CY19" i="51"/>
  <c r="DC10" i="51"/>
  <c r="DB10" i="51"/>
  <c r="DA10" i="51"/>
  <c r="CX10" i="51"/>
  <c r="CW10" i="51"/>
  <c r="CV10" i="51"/>
  <c r="CS10" i="51"/>
  <c r="CR10" i="51"/>
  <c r="CQ10" i="51"/>
  <c r="BA19" i="51"/>
  <c r="BN28" i="51"/>
  <c r="BN27" i="51"/>
  <c r="BN20" i="51"/>
  <c r="BN19" i="51"/>
  <c r="BR10" i="51"/>
  <c r="BQ10" i="51"/>
  <c r="BP10" i="51"/>
  <c r="BM10" i="51"/>
  <c r="BL10" i="51"/>
  <c r="BK10" i="51"/>
  <c r="BH10" i="51"/>
  <c r="BG10" i="51"/>
  <c r="BF10" i="51"/>
  <c r="X19" i="51"/>
  <c r="AA10" i="51"/>
  <c r="Z10" i="51"/>
  <c r="Y10" i="51"/>
  <c r="AG28" i="51"/>
  <c r="AG27" i="51"/>
  <c r="AF23" i="51"/>
  <c r="AG20" i="51"/>
  <c r="AG19" i="51"/>
  <c r="AK10" i="51"/>
  <c r="AJ10" i="51"/>
  <c r="AI10" i="51"/>
  <c r="AF10" i="51"/>
  <c r="AE10" i="51"/>
  <c r="AD10" i="51"/>
  <c r="J23" i="51"/>
  <c r="K23" i="51"/>
  <c r="K30" i="51" l="1"/>
  <c r="K32" i="51" s="1"/>
  <c r="AW19" i="51"/>
  <c r="CW30" i="51"/>
  <c r="CW32" i="51" s="1"/>
  <c r="CX30" i="51"/>
  <c r="CX32" i="51" s="1"/>
  <c r="J30" i="51"/>
  <c r="AF30" i="51"/>
  <c r="AG30" i="51" s="1"/>
  <c r="CV30" i="51"/>
  <c r="CV32" i="51" s="1"/>
  <c r="N30" i="51"/>
  <c r="BN23" i="51"/>
  <c r="BN32" i="51" s="1"/>
  <c r="V5" i="51"/>
  <c r="CY23" i="51"/>
  <c r="AG23" i="51"/>
  <c r="L30" i="51" l="1"/>
  <c r="AG32" i="51"/>
  <c r="AF32" i="51"/>
  <c r="J32" i="51"/>
  <c r="Y30" i="51"/>
  <c r="AI30" i="51"/>
  <c r="C12" i="38"/>
  <c r="DT9" i="51"/>
  <c r="DT7" i="51"/>
  <c r="DP9" i="51"/>
  <c r="DP7" i="51"/>
  <c r="DL9" i="51"/>
  <c r="DL7" i="51"/>
  <c r="CE9" i="51"/>
  <c r="CE7" i="51"/>
  <c r="CA9" i="51"/>
  <c r="CA7" i="51"/>
  <c r="AT9" i="51"/>
  <c r="AT7" i="51"/>
  <c r="DZ23" i="51"/>
  <c r="DZ32" i="51" s="1"/>
  <c r="DY23" i="51"/>
  <c r="DY32" i="51" s="1"/>
  <c r="DX23" i="51"/>
  <c r="DX32" i="51" s="1"/>
  <c r="ED10" i="51"/>
  <c r="EC10" i="51"/>
  <c r="EB10" i="51"/>
  <c r="CO10" i="51"/>
  <c r="CN10" i="51"/>
  <c r="CM10" i="51"/>
  <c r="BD10" i="51"/>
  <c r="BC10" i="51"/>
  <c r="BB10" i="51"/>
  <c r="DV30" i="51"/>
  <c r="DU30" i="51"/>
  <c r="DT30" i="51"/>
  <c r="DV28" i="51"/>
  <c r="DU28" i="51"/>
  <c r="DT28" i="51"/>
  <c r="DV27" i="51"/>
  <c r="DU27" i="51"/>
  <c r="DT27" i="51"/>
  <c r="DV20" i="51"/>
  <c r="DU20" i="51"/>
  <c r="DT20" i="51"/>
  <c r="DV19" i="51"/>
  <c r="DU19" i="51"/>
  <c r="DT19" i="51"/>
  <c r="DR30" i="51"/>
  <c r="DQ30" i="51"/>
  <c r="DP30" i="51"/>
  <c r="DN30" i="51"/>
  <c r="DM30" i="51"/>
  <c r="DL30" i="51"/>
  <c r="DR28" i="51"/>
  <c r="DQ28" i="51"/>
  <c r="DP28" i="51"/>
  <c r="DN28" i="51"/>
  <c r="DM28" i="51"/>
  <c r="DL28" i="51"/>
  <c r="DR27" i="51"/>
  <c r="DQ27" i="51"/>
  <c r="DP27" i="51"/>
  <c r="DN27" i="51"/>
  <c r="DM27" i="51"/>
  <c r="DL27" i="51"/>
  <c r="DR20" i="51"/>
  <c r="DQ20" i="51"/>
  <c r="DP20" i="51"/>
  <c r="DN20" i="51"/>
  <c r="DM20" i="51"/>
  <c r="DL20" i="51"/>
  <c r="DR19" i="51"/>
  <c r="DQ19" i="51"/>
  <c r="DP19" i="51"/>
  <c r="DN19" i="51"/>
  <c r="DM19" i="51"/>
  <c r="DL19" i="51"/>
  <c r="CG30" i="51"/>
  <c r="CF30" i="51"/>
  <c r="CE30" i="51"/>
  <c r="CG28" i="51"/>
  <c r="CF28" i="51"/>
  <c r="CE28" i="51"/>
  <c r="CG27" i="51"/>
  <c r="CF27" i="51"/>
  <c r="CE27" i="51"/>
  <c r="CG20" i="51"/>
  <c r="CF20" i="51"/>
  <c r="CE20" i="51"/>
  <c r="CG19" i="51"/>
  <c r="CF19" i="51"/>
  <c r="CE19" i="51"/>
  <c r="CA19" i="51"/>
  <c r="CC30" i="51"/>
  <c r="CB30" i="51"/>
  <c r="CA30" i="51"/>
  <c r="CC28" i="51"/>
  <c r="CB28" i="51"/>
  <c r="CA28" i="51"/>
  <c r="CC27" i="51"/>
  <c r="CB27" i="51"/>
  <c r="CA27" i="51"/>
  <c r="CC20" i="51"/>
  <c r="CB20" i="51"/>
  <c r="CA20" i="51"/>
  <c r="CC19" i="51"/>
  <c r="CB19" i="51"/>
  <c r="AV30" i="51"/>
  <c r="AU30" i="51"/>
  <c r="AT30" i="51"/>
  <c r="AV28" i="51"/>
  <c r="AU28" i="51"/>
  <c r="AT28" i="51"/>
  <c r="AV27" i="51"/>
  <c r="AU27" i="51"/>
  <c r="AT27" i="51"/>
  <c r="AV20" i="51"/>
  <c r="AU20" i="51"/>
  <c r="AV19" i="51"/>
  <c r="AU19" i="51"/>
  <c r="AT19" i="51"/>
  <c r="DV10" i="51"/>
  <c r="DU10" i="51"/>
  <c r="DT10" i="51"/>
  <c r="EA30" i="51"/>
  <c r="EA28" i="51"/>
  <c r="EA20" i="51"/>
  <c r="EA19" i="51"/>
  <c r="DZ10" i="51"/>
  <c r="DY10" i="51"/>
  <c r="DX10" i="51"/>
  <c r="DR10" i="51"/>
  <c r="DQ10" i="51"/>
  <c r="DP10" i="51"/>
  <c r="DN10" i="51"/>
  <c r="DM10" i="51"/>
  <c r="DL10" i="51"/>
  <c r="CL19" i="51"/>
  <c r="CG10" i="51"/>
  <c r="CF10" i="51"/>
  <c r="CE10" i="51"/>
  <c r="CL30" i="51"/>
  <c r="DW30" i="51" s="1"/>
  <c r="CL28" i="51"/>
  <c r="DW28" i="51" s="1"/>
  <c r="CL27" i="51"/>
  <c r="DW27" i="51" s="1"/>
  <c r="CL20" i="51"/>
  <c r="DW20" i="51" s="1"/>
  <c r="CK10" i="51"/>
  <c r="CJ10" i="51"/>
  <c r="CI10" i="51"/>
  <c r="CC10" i="51"/>
  <c r="CB10" i="51"/>
  <c r="CA10" i="51"/>
  <c r="BA20" i="51"/>
  <c r="BA23" i="51" s="1"/>
  <c r="X23" i="51"/>
  <c r="BA30" i="51"/>
  <c r="BA28" i="51"/>
  <c r="DS28" i="51" s="1"/>
  <c r="BA27" i="51"/>
  <c r="DS27" i="51" s="1"/>
  <c r="AZ10" i="51"/>
  <c r="AY10" i="51"/>
  <c r="AX10" i="51"/>
  <c r="AV10" i="51"/>
  <c r="AU10" i="51"/>
  <c r="AT10" i="51"/>
  <c r="X30" i="51"/>
  <c r="X28" i="51"/>
  <c r="DO28" i="51" s="1"/>
  <c r="X27" i="51"/>
  <c r="DO27" i="51" s="1"/>
  <c r="W10" i="51"/>
  <c r="V10" i="51"/>
  <c r="U10" i="51"/>
  <c r="DS30" i="51" l="1"/>
  <c r="BA32" i="51"/>
  <c r="DO30" i="51"/>
  <c r="X32" i="51"/>
  <c r="BD14" i="51"/>
  <c r="BD13" i="51"/>
  <c r="BD12" i="51"/>
  <c r="EC13" i="51"/>
  <c r="EG13" i="51" s="1"/>
  <c r="EC12" i="51"/>
  <c r="EC14" i="51"/>
  <c r="EG14" i="51" s="1"/>
  <c r="EC15" i="51"/>
  <c r="EG15" i="51" s="1"/>
  <c r="BB21" i="51"/>
  <c r="BF21" i="51" s="1"/>
  <c r="BB12" i="51"/>
  <c r="BB13" i="51"/>
  <c r="BB14" i="51"/>
  <c r="CM21" i="51"/>
  <c r="CM12" i="51"/>
  <c r="CM14" i="51"/>
  <c r="CM13" i="51"/>
  <c r="CN14" i="51"/>
  <c r="CN13" i="51"/>
  <c r="CN12" i="51"/>
  <c r="EB12" i="51"/>
  <c r="EB13" i="51"/>
  <c r="EB15" i="51"/>
  <c r="EB14" i="51"/>
  <c r="ED12" i="51"/>
  <c r="ED15" i="51"/>
  <c r="EH15" i="51" s="1"/>
  <c r="ED13" i="51"/>
  <c r="EH13" i="51" s="1"/>
  <c r="ED14" i="51"/>
  <c r="EH14" i="51" s="1"/>
  <c r="BC14" i="51"/>
  <c r="BC12" i="51"/>
  <c r="BC13" i="51"/>
  <c r="CO13" i="51"/>
  <c r="CO12" i="51"/>
  <c r="CO14" i="51"/>
  <c r="EC21" i="51"/>
  <c r="EG21" i="51" s="1"/>
  <c r="ED21" i="51"/>
  <c r="EH21" i="51" s="1"/>
  <c r="ED22" i="51"/>
  <c r="EH22" i="51" s="1"/>
  <c r="EC22" i="51"/>
  <c r="EG22" i="51" s="1"/>
  <c r="CN21" i="51"/>
  <c r="CO21" i="51"/>
  <c r="BC21" i="51"/>
  <c r="BD21" i="51"/>
  <c r="EB22" i="51"/>
  <c r="EB21" i="51"/>
  <c r="DN23" i="51"/>
  <c r="DN32" i="51" s="1"/>
  <c r="AT23" i="51"/>
  <c r="AT32" i="51" s="1"/>
  <c r="CA23" i="51"/>
  <c r="CA32" i="51" s="1"/>
  <c r="CC23" i="51"/>
  <c r="CC32" i="51" s="1"/>
  <c r="EB26" i="51"/>
  <c r="EF26" i="51" s="1"/>
  <c r="CM26" i="51"/>
  <c r="CQ26" i="51" s="1"/>
  <c r="CN26" i="51"/>
  <c r="CO26" i="51"/>
  <c r="EC26" i="51"/>
  <c r="EG26" i="51" s="1"/>
  <c r="ED26" i="51"/>
  <c r="EH26" i="51" s="1"/>
  <c r="BC26" i="51"/>
  <c r="BC28" i="51"/>
  <c r="BD26" i="51"/>
  <c r="BC27" i="51"/>
  <c r="BB26" i="51"/>
  <c r="BB20" i="51"/>
  <c r="BB19" i="51"/>
  <c r="BD28" i="51"/>
  <c r="BB28" i="51"/>
  <c r="DO20" i="51"/>
  <c r="D17" i="38"/>
  <c r="E16" i="38" s="1"/>
  <c r="CJ5" i="51" s="1"/>
  <c r="F16" i="38"/>
  <c r="CY30" i="51"/>
  <c r="CY32" i="51" s="1"/>
  <c r="C17" i="38"/>
  <c r="EB19" i="51"/>
  <c r="CM19" i="51"/>
  <c r="DS20" i="51"/>
  <c r="DW19" i="51"/>
  <c r="CD19" i="51"/>
  <c r="CH19" i="51"/>
  <c r="ED27" i="51"/>
  <c r="EC28" i="51"/>
  <c r="ED28" i="51"/>
  <c r="ED19" i="51"/>
  <c r="EB20" i="51"/>
  <c r="EB27" i="51"/>
  <c r="EC20" i="51"/>
  <c r="ED20" i="51"/>
  <c r="EB30" i="51"/>
  <c r="EB28" i="51"/>
  <c r="EC27" i="51"/>
  <c r="ED30" i="51"/>
  <c r="EC19" i="51"/>
  <c r="EC30" i="51"/>
  <c r="CM28" i="51"/>
  <c r="CO28" i="51"/>
  <c r="CN30" i="51"/>
  <c r="BD30" i="51"/>
  <c r="CM30" i="51"/>
  <c r="CM27" i="51"/>
  <c r="CQ27" i="51" s="1"/>
  <c r="CO30" i="51"/>
  <c r="CN27" i="51"/>
  <c r="CM20" i="51"/>
  <c r="CO27" i="51"/>
  <c r="CN19" i="51"/>
  <c r="BC20" i="51"/>
  <c r="CN20" i="51"/>
  <c r="CO19" i="51"/>
  <c r="BB27" i="51"/>
  <c r="CO20" i="51"/>
  <c r="CN28" i="51"/>
  <c r="BD20" i="51"/>
  <c r="BD27" i="51"/>
  <c r="BB30" i="51"/>
  <c r="BD19" i="51"/>
  <c r="BC19" i="51"/>
  <c r="BC30" i="51"/>
  <c r="DO19" i="51"/>
  <c r="AW27" i="51"/>
  <c r="AW30" i="51"/>
  <c r="CH27" i="51"/>
  <c r="CH30" i="51"/>
  <c r="CD20" i="51"/>
  <c r="CD27" i="51"/>
  <c r="CD30" i="51"/>
  <c r="AW28" i="51"/>
  <c r="CH20" i="51"/>
  <c r="CH28" i="51"/>
  <c r="CD28" i="51"/>
  <c r="DS19" i="51"/>
  <c r="DL23" i="51"/>
  <c r="DL32" i="51" s="1"/>
  <c r="DM23" i="51"/>
  <c r="DM32" i="51" s="1"/>
  <c r="DP23" i="51"/>
  <c r="DP32" i="51" s="1"/>
  <c r="DQ23" i="51"/>
  <c r="DQ32" i="51" s="1"/>
  <c r="DR23" i="51"/>
  <c r="DR32" i="51" s="1"/>
  <c r="CB23" i="51"/>
  <c r="CB32" i="51" s="1"/>
  <c r="DV23" i="51"/>
  <c r="DV32" i="51" s="1"/>
  <c r="DU23" i="51"/>
  <c r="DU32" i="51" s="1"/>
  <c r="DT23" i="51"/>
  <c r="DT32" i="51" s="1"/>
  <c r="EA23" i="51"/>
  <c r="EA32" i="51" s="1"/>
  <c r="CE23" i="51"/>
  <c r="CE32" i="51" s="1"/>
  <c r="CF23" i="51"/>
  <c r="CF32" i="51" s="1"/>
  <c r="CG23" i="51"/>
  <c r="CG32" i="51" s="1"/>
  <c r="CL23" i="51"/>
  <c r="CL32" i="51" s="1"/>
  <c r="AV23" i="51"/>
  <c r="AV32" i="51" s="1"/>
  <c r="AU23" i="51"/>
  <c r="AU32" i="51" s="1"/>
  <c r="CP21" i="51" l="1"/>
  <c r="AW32" i="51"/>
  <c r="DE21" i="51"/>
  <c r="BG14" i="51"/>
  <c r="BU14" i="51"/>
  <c r="EC16" i="51"/>
  <c r="EG12" i="51"/>
  <c r="CS14" i="51"/>
  <c r="DG14" i="51"/>
  <c r="CP13" i="51"/>
  <c r="CQ13" i="51"/>
  <c r="DE13" i="51"/>
  <c r="CS13" i="51"/>
  <c r="DG13" i="51"/>
  <c r="BG13" i="51"/>
  <c r="BU13" i="51"/>
  <c r="CQ21" i="51"/>
  <c r="BB16" i="51"/>
  <c r="BE12" i="51"/>
  <c r="BF12" i="51"/>
  <c r="BT12" i="51"/>
  <c r="EE14" i="51"/>
  <c r="EF14" i="51"/>
  <c r="EI14" i="51" s="1"/>
  <c r="EE13" i="51"/>
  <c r="EF13" i="51"/>
  <c r="EI13" i="51" s="1"/>
  <c r="CR14" i="51"/>
  <c r="DF14" i="51"/>
  <c r="CO16" i="51"/>
  <c r="CO32" i="51" s="1"/>
  <c r="CS12" i="51"/>
  <c r="DG12" i="51"/>
  <c r="CM16" i="51"/>
  <c r="CP12" i="51"/>
  <c r="CQ12" i="51"/>
  <c r="DE12" i="51"/>
  <c r="EF15" i="51"/>
  <c r="EI15" i="51" s="1"/>
  <c r="EE15" i="51"/>
  <c r="EE12" i="51"/>
  <c r="EB16" i="51"/>
  <c r="EF12" i="51"/>
  <c r="BD16" i="51"/>
  <c r="BH12" i="51"/>
  <c r="BV12" i="51"/>
  <c r="BE14" i="51"/>
  <c r="BF14" i="51"/>
  <c r="BT14" i="51"/>
  <c r="BE13" i="51"/>
  <c r="BF13" i="51"/>
  <c r="BT13" i="51"/>
  <c r="ED16" i="51"/>
  <c r="EH12" i="51"/>
  <c r="BT21" i="51"/>
  <c r="CN16" i="51"/>
  <c r="CR12" i="51"/>
  <c r="DF12" i="51"/>
  <c r="BH13" i="51"/>
  <c r="BV13" i="51"/>
  <c r="CP14" i="51"/>
  <c r="CQ14" i="51"/>
  <c r="CT14" i="51" s="1"/>
  <c r="DE14" i="51"/>
  <c r="BC16" i="51"/>
  <c r="BC32" i="51" s="1"/>
  <c r="BG12" i="51"/>
  <c r="BU12" i="51"/>
  <c r="CR13" i="51"/>
  <c r="DF13" i="51"/>
  <c r="BH14" i="51"/>
  <c r="BV14" i="51"/>
  <c r="BH21" i="51"/>
  <c r="BV21" i="51"/>
  <c r="EE22" i="51"/>
  <c r="EF22" i="51"/>
  <c r="EI22" i="51" s="1"/>
  <c r="EE21" i="51"/>
  <c r="EF21" i="51"/>
  <c r="EI21" i="51" s="1"/>
  <c r="BU21" i="51"/>
  <c r="BG21" i="51"/>
  <c r="CS21" i="51"/>
  <c r="DG21" i="51"/>
  <c r="CR21" i="51"/>
  <c r="DF21" i="51"/>
  <c r="BE21" i="51"/>
  <c r="CP26" i="51"/>
  <c r="DE26" i="51"/>
  <c r="EI26" i="51"/>
  <c r="BH26" i="51"/>
  <c r="BV26" i="51"/>
  <c r="BG26" i="51"/>
  <c r="BU26" i="51"/>
  <c r="EE26" i="51"/>
  <c r="CS26" i="51"/>
  <c r="DG26" i="51"/>
  <c r="ED23" i="51"/>
  <c r="BF26" i="51"/>
  <c r="BT26" i="51"/>
  <c r="BE26" i="51"/>
  <c r="CR26" i="51"/>
  <c r="DF26" i="51"/>
  <c r="D16" i="38"/>
  <c r="AY5" i="51" s="1"/>
  <c r="DW23" i="51"/>
  <c r="DW32" i="51" s="1"/>
  <c r="U8" i="51"/>
  <c r="DO23" i="51"/>
  <c r="DO32" i="51" s="1"/>
  <c r="EE28" i="51"/>
  <c r="EE27" i="51"/>
  <c r="EE30" i="51"/>
  <c r="BE27" i="51"/>
  <c r="CP30" i="51"/>
  <c r="CP20" i="51"/>
  <c r="CP28" i="51"/>
  <c r="CP27" i="51"/>
  <c r="BB23" i="51"/>
  <c r="CP19" i="51"/>
  <c r="BE30" i="51"/>
  <c r="BE28" i="51"/>
  <c r="BE19" i="51"/>
  <c r="CM23" i="51"/>
  <c r="EC23" i="51"/>
  <c r="EE19" i="51"/>
  <c r="EE20" i="51"/>
  <c r="EB23" i="51"/>
  <c r="CH23" i="51"/>
  <c r="CH32" i="51" s="1"/>
  <c r="CO23" i="51"/>
  <c r="CN23" i="51"/>
  <c r="DS23" i="51"/>
  <c r="DS32" i="51" s="1"/>
  <c r="BC23" i="51"/>
  <c r="BE20" i="51"/>
  <c r="BD23" i="51"/>
  <c r="CD23" i="51"/>
  <c r="CD32" i="51" s="1"/>
  <c r="AW23" i="51"/>
  <c r="BD32" i="51" l="1"/>
  <c r="EB32" i="51"/>
  <c r="CN32" i="51"/>
  <c r="BW13" i="51"/>
  <c r="EC32" i="51"/>
  <c r="ED32" i="51"/>
  <c r="CM32" i="51"/>
  <c r="BB32" i="51"/>
  <c r="DH21" i="51"/>
  <c r="EH16" i="51"/>
  <c r="DG16" i="51"/>
  <c r="CS16" i="51"/>
  <c r="EG16" i="51"/>
  <c r="CP16" i="51"/>
  <c r="CP32" i="51"/>
  <c r="BI13" i="51"/>
  <c r="BI21" i="51"/>
  <c r="BW21" i="51"/>
  <c r="BE16" i="51"/>
  <c r="CQ16" i="51"/>
  <c r="CT12" i="51"/>
  <c r="BW14" i="51"/>
  <c r="DH14" i="51"/>
  <c r="CT13" i="51"/>
  <c r="BG16" i="51"/>
  <c r="BI14" i="51"/>
  <c r="BV16" i="51"/>
  <c r="EF16" i="51"/>
  <c r="EI12" i="51"/>
  <c r="CT21" i="51"/>
  <c r="BU16" i="51"/>
  <c r="BH16" i="51"/>
  <c r="DF16" i="51"/>
  <c r="DH13" i="51"/>
  <c r="CR16" i="51"/>
  <c r="EE16" i="51"/>
  <c r="BT16" i="51"/>
  <c r="BW12" i="51"/>
  <c r="DH12" i="51"/>
  <c r="DE16" i="51"/>
  <c r="BI12" i="51"/>
  <c r="BF16" i="51"/>
  <c r="BI26" i="51"/>
  <c r="BW26" i="51"/>
  <c r="CP23" i="51"/>
  <c r="DH26" i="51"/>
  <c r="CT26" i="51"/>
  <c r="BB9" i="51"/>
  <c r="DL8" i="51"/>
  <c r="EE23" i="51"/>
  <c r="BE23" i="51"/>
  <c r="C18" i="38"/>
  <c r="BE32" i="51" l="1"/>
  <c r="EE32" i="51"/>
  <c r="BW16" i="51"/>
  <c r="EI16" i="51"/>
  <c r="BI16" i="51"/>
  <c r="DH16" i="51"/>
  <c r="CT16" i="51"/>
  <c r="DY5" i="51"/>
  <c r="CM9" i="51"/>
  <c r="AT8" i="51"/>
  <c r="CA8" i="51"/>
  <c r="AX8" i="51"/>
  <c r="P10" i="51"/>
  <c r="O10" i="51"/>
  <c r="N10" i="51"/>
  <c r="EB9" i="51" l="1"/>
  <c r="H9" i="53" a="1"/>
  <c r="H9" i="53" s="1"/>
  <c r="CE8" i="51"/>
  <c r="DP8" i="51"/>
  <c r="D18" i="38"/>
  <c r="H6" i="53" l="1"/>
  <c r="K6" i="53"/>
  <c r="I6" i="53"/>
  <c r="J6" i="53"/>
  <c r="CI8" i="51"/>
  <c r="DT8" i="51" s="1"/>
  <c r="L28" i="51"/>
  <c r="L27" i="51"/>
  <c r="K10" i="51"/>
  <c r="J10" i="51"/>
  <c r="I10" i="51"/>
  <c r="E10" i="51"/>
  <c r="D10" i="51"/>
  <c r="C10" i="51"/>
  <c r="L23" i="51" l="1"/>
  <c r="L32" i="51" s="1"/>
  <c r="DX8" i="51"/>
  <c r="E18" i="38"/>
  <c r="F18" i="38"/>
  <c r="A5" i="12" l="1"/>
  <c r="C16" i="10"/>
  <c r="A1" i="44" l="1"/>
  <c r="A1" i="43"/>
  <c r="A1" i="42"/>
  <c r="A1" i="41"/>
  <c r="A5" i="44"/>
  <c r="A4" i="44"/>
  <c r="A2" i="44"/>
  <c r="A5" i="42"/>
  <c r="A4" i="42"/>
  <c r="A2" i="42"/>
  <c r="E8" i="43"/>
  <c r="A5" i="43"/>
  <c r="A4" i="43"/>
  <c r="A2" i="43"/>
  <c r="E8" i="41"/>
  <c r="A5" i="41"/>
  <c r="A4" i="41"/>
  <c r="A2" i="41"/>
  <c r="K38" i="41" l="1"/>
  <c r="K40" i="41"/>
  <c r="M40" i="41" s="1"/>
  <c r="I38" i="43" l="1"/>
  <c r="K38" i="43" l="1"/>
  <c r="C42" i="5" l="1"/>
  <c r="D11" i="10"/>
  <c r="D9" i="12"/>
  <c r="C9" i="12"/>
  <c r="B9" i="12"/>
  <c r="O1" i="43"/>
  <c r="O1" i="41"/>
  <c r="A5" i="39"/>
  <c r="A4" i="39"/>
  <c r="A2" i="39"/>
  <c r="A1" i="39"/>
  <c r="A6" i="12"/>
  <c r="A4" i="37"/>
  <c r="A3" i="37"/>
  <c r="A2" i="37"/>
  <c r="A1" i="37"/>
  <c r="A5" i="34"/>
  <c r="A4" i="34"/>
  <c r="A2" i="34"/>
  <c r="A1" i="34"/>
  <c r="A2" i="12"/>
  <c r="A4" i="12"/>
  <c r="A1" i="12"/>
  <c r="A2" i="10"/>
  <c r="F41" i="44" l="1"/>
  <c r="F41" i="42"/>
  <c r="D24" i="52" l="1"/>
  <c r="C24" i="52"/>
  <c r="E24" i="52"/>
  <c r="C10" i="52"/>
  <c r="C29" i="12"/>
  <c r="C19" i="51"/>
  <c r="H41" i="44"/>
  <c r="D31" i="12" s="1" a="1"/>
  <c r="D31" i="12" s="1"/>
  <c r="H41" i="42"/>
  <c r="C31" i="12" s="1" a="1"/>
  <c r="C31" i="12" s="1"/>
  <c r="C18" i="52"/>
  <c r="N19" i="51" l="1"/>
  <c r="F29" i="12"/>
  <c r="F31" i="12"/>
  <c r="F24" i="52"/>
  <c r="C12" i="52"/>
  <c r="D12" i="52"/>
  <c r="D18" i="52"/>
  <c r="D11" i="52"/>
  <c r="E18" i="52"/>
  <c r="E12" i="52"/>
  <c r="D19" i="52"/>
  <c r="D20" i="52"/>
  <c r="D28" i="51"/>
  <c r="O28" i="51" s="1"/>
  <c r="E19" i="52"/>
  <c r="C19" i="52"/>
  <c r="E28" i="51"/>
  <c r="P28" i="51" s="1"/>
  <c r="AA28" i="51" s="1"/>
  <c r="E20" i="52"/>
  <c r="C20" i="52"/>
  <c r="O20" i="51"/>
  <c r="Z20" i="51" s="1"/>
  <c r="AI19" i="51" l="1"/>
  <c r="Y19" i="51"/>
  <c r="N28" i="51"/>
  <c r="AI28" i="51" s="1"/>
  <c r="AM28" i="51" s="1"/>
  <c r="G28" i="51"/>
  <c r="Z28" i="51"/>
  <c r="AJ28" i="51"/>
  <c r="F12" i="52"/>
  <c r="F18" i="52"/>
  <c r="E11" i="52"/>
  <c r="BP19" i="51"/>
  <c r="AM19" i="51"/>
  <c r="BF19" i="51"/>
  <c r="F19" i="52"/>
  <c r="F20" i="52"/>
  <c r="E20" i="51"/>
  <c r="AJ20" i="51"/>
  <c r="AN20" i="51" s="1"/>
  <c r="AK28" i="51"/>
  <c r="AO28" i="51" s="1"/>
  <c r="AJ27" i="51"/>
  <c r="P20" i="51" l="1"/>
  <c r="AA20" i="51" s="1"/>
  <c r="G20" i="51"/>
  <c r="Q28" i="51"/>
  <c r="Y28" i="51"/>
  <c r="AB28" i="51" s="1"/>
  <c r="BT19" i="51"/>
  <c r="AN27" i="51"/>
  <c r="BQ27" i="51"/>
  <c r="CR27" i="51" s="1"/>
  <c r="BG27" i="51"/>
  <c r="D26" i="52"/>
  <c r="E26" i="52"/>
  <c r="C26" i="52"/>
  <c r="E13" i="52"/>
  <c r="D14" i="52"/>
  <c r="E10" i="52"/>
  <c r="E14" i="52"/>
  <c r="C11" i="52"/>
  <c r="D13" i="52"/>
  <c r="C14" i="52"/>
  <c r="C13" i="52"/>
  <c r="D10" i="52" a="1"/>
  <c r="D10" i="52" s="1"/>
  <c r="BF27" i="51"/>
  <c r="BT27" i="51"/>
  <c r="BP28" i="51"/>
  <c r="BT28" i="51" s="1"/>
  <c r="BF28" i="51"/>
  <c r="AK27" i="51"/>
  <c r="AO27" i="51" s="1"/>
  <c r="AN28" i="51"/>
  <c r="AP28" i="51" s="1"/>
  <c r="D19" i="51" a="1"/>
  <c r="D19" i="51" s="1"/>
  <c r="BQ20" i="51"/>
  <c r="BU20" i="51" s="1"/>
  <c r="BG20" i="51"/>
  <c r="BR28" i="51"/>
  <c r="BV28" i="51" s="1"/>
  <c r="BH28" i="51"/>
  <c r="D30" i="51"/>
  <c r="E30" i="51"/>
  <c r="E19" i="51"/>
  <c r="P19" i="51" s="1"/>
  <c r="M38" i="43"/>
  <c r="AK20" i="51" l="1"/>
  <c r="AO20" i="51" s="1"/>
  <c r="P30" i="51"/>
  <c r="O19" i="51"/>
  <c r="G19" i="51"/>
  <c r="O30" i="51"/>
  <c r="Q30" i="51" s="1"/>
  <c r="G30" i="51"/>
  <c r="AP27" i="51"/>
  <c r="F23" i="12"/>
  <c r="BU27" i="51"/>
  <c r="C23" i="51"/>
  <c r="C32" i="51" s="1"/>
  <c r="E16" i="52"/>
  <c r="E22" i="52" s="1"/>
  <c r="E28" i="52" s="1"/>
  <c r="C16" i="52"/>
  <c r="C22" i="52" s="1"/>
  <c r="C28" i="52" s="1"/>
  <c r="F13" i="52"/>
  <c r="F26" i="52"/>
  <c r="D16" i="52"/>
  <c r="D22" i="52" s="1"/>
  <c r="D28" i="52" s="1"/>
  <c r="D23" i="12"/>
  <c r="F14" i="52"/>
  <c r="F11" i="52"/>
  <c r="AM30" i="51"/>
  <c r="F10" i="52"/>
  <c r="C23" i="12"/>
  <c r="B23" i="12"/>
  <c r="B33" i="12" s="1"/>
  <c r="AL27" i="51"/>
  <c r="DA28" i="51"/>
  <c r="DE28" i="51" s="1"/>
  <c r="DA27" i="51"/>
  <c r="DE27" i="51" s="1"/>
  <c r="CQ28" i="51"/>
  <c r="BH27" i="51"/>
  <c r="BI27" i="51" s="1"/>
  <c r="BR27" i="51"/>
  <c r="BG28" i="51"/>
  <c r="BI28" i="51" s="1"/>
  <c r="BQ28" i="51"/>
  <c r="BU28" i="51" s="1"/>
  <c r="BW28" i="51" s="1"/>
  <c r="AL28" i="51"/>
  <c r="CQ19" i="51"/>
  <c r="DA19" i="51"/>
  <c r="N20" i="51"/>
  <c r="CS28" i="51"/>
  <c r="DC28" i="51"/>
  <c r="DG28" i="51" s="1"/>
  <c r="DB27" i="51"/>
  <c r="DF27" i="51" s="1"/>
  <c r="DB20" i="51"/>
  <c r="DF20" i="51" s="1"/>
  <c r="CR20" i="51"/>
  <c r="BR20" i="51"/>
  <c r="BV20" i="51" s="1"/>
  <c r="BH20" i="51"/>
  <c r="AA30" i="51"/>
  <c r="D23" i="51"/>
  <c r="D32" i="51" s="1"/>
  <c r="E23" i="51"/>
  <c r="E32" i="51" s="1"/>
  <c r="Q19" i="51" l="1"/>
  <c r="G23" i="51"/>
  <c r="G32" i="51" s="1"/>
  <c r="N23" i="51"/>
  <c r="N32" i="51" s="1"/>
  <c r="Y20" i="51"/>
  <c r="BV27" i="51"/>
  <c r="BW27" i="51" s="1"/>
  <c r="CS27" i="51"/>
  <c r="CT27" i="51" s="1"/>
  <c r="F33" i="12"/>
  <c r="D33" i="12"/>
  <c r="BF30" i="51"/>
  <c r="BP30" i="51"/>
  <c r="F16" i="52"/>
  <c r="F22" i="52" s="1"/>
  <c r="C33" i="12"/>
  <c r="EF27" i="51"/>
  <c r="EF28" i="51"/>
  <c r="BS27" i="51"/>
  <c r="DC27" i="51"/>
  <c r="DG27" i="51" s="1"/>
  <c r="DH27" i="51" s="1"/>
  <c r="DB28" i="51"/>
  <c r="DF28" i="51" s="1"/>
  <c r="DH28" i="51" s="1"/>
  <c r="BS28" i="51"/>
  <c r="CR28" i="51"/>
  <c r="CT28" i="51" s="1"/>
  <c r="F28" i="52"/>
  <c r="AJ19" i="51"/>
  <c r="DE19" i="51"/>
  <c r="Z30" i="51"/>
  <c r="Z19" i="51"/>
  <c r="AA19" i="51"/>
  <c r="EF19" i="51"/>
  <c r="Q20" i="51"/>
  <c r="AI20" i="51"/>
  <c r="AL20" i="51" s="1"/>
  <c r="EG27" i="51"/>
  <c r="EG20" i="51"/>
  <c r="EH28" i="51"/>
  <c r="DC20" i="51"/>
  <c r="DG20" i="51" s="1"/>
  <c r="CS20" i="51"/>
  <c r="AK30" i="51"/>
  <c r="AO30" i="51" s="1"/>
  <c r="AJ30" i="51"/>
  <c r="AK19" i="51"/>
  <c r="P23" i="51"/>
  <c r="P32" i="51" s="1"/>
  <c r="O23" i="51"/>
  <c r="O32" i="51" s="1"/>
  <c r="BT30" i="51" l="1"/>
  <c r="AB20" i="51"/>
  <c r="Y23" i="51"/>
  <c r="Y32" i="51" s="1"/>
  <c r="D10" i="10"/>
  <c r="CQ30" i="51"/>
  <c r="DA30" i="51"/>
  <c r="BQ19" i="51"/>
  <c r="BG19" i="51"/>
  <c r="AB19" i="51"/>
  <c r="AN30" i="51"/>
  <c r="AP30" i="51" s="1"/>
  <c r="DD28" i="51"/>
  <c r="EG28" i="51"/>
  <c r="EI28" i="51" s="1"/>
  <c r="DD27" i="51"/>
  <c r="EH27" i="51"/>
  <c r="EI27" i="51" s="1"/>
  <c r="AN19" i="51"/>
  <c r="BF20" i="51"/>
  <c r="AM20" i="51"/>
  <c r="BP20" i="51"/>
  <c r="BT20" i="51" s="1"/>
  <c r="AO19" i="51"/>
  <c r="EH20" i="51"/>
  <c r="AL19" i="51"/>
  <c r="BR19" i="51"/>
  <c r="BH19" i="51"/>
  <c r="BR30" i="51"/>
  <c r="BV30" i="51" s="1"/>
  <c r="BH30" i="51"/>
  <c r="BQ30" i="51"/>
  <c r="BG30" i="51"/>
  <c r="AI23" i="51"/>
  <c r="AI32" i="51" s="1"/>
  <c r="AL30" i="51"/>
  <c r="AB30" i="51"/>
  <c r="Z23" i="51"/>
  <c r="Z32" i="51" s="1"/>
  <c r="AK23" i="51"/>
  <c r="AK32" i="51" s="1"/>
  <c r="AJ23" i="51"/>
  <c r="AJ32" i="51" s="1"/>
  <c r="AA23" i="51"/>
  <c r="AA32" i="51" s="1"/>
  <c r="Q23" i="51"/>
  <c r="Q32" i="51" s="1"/>
  <c r="AN23" i="51" l="1"/>
  <c r="AN32" i="51"/>
  <c r="BI20" i="51"/>
  <c r="DE30" i="51"/>
  <c r="BP23" i="51"/>
  <c r="BP32" i="51" s="1"/>
  <c r="BV19" i="51"/>
  <c r="BV23" i="51" s="1"/>
  <c r="BR23" i="51"/>
  <c r="BR32" i="51" s="1"/>
  <c r="BU19" i="51"/>
  <c r="BU23" i="51" s="1"/>
  <c r="BQ23" i="51"/>
  <c r="BQ32" i="51" s="1"/>
  <c r="EF30" i="51"/>
  <c r="CR19" i="51"/>
  <c r="DB19" i="51"/>
  <c r="BI19" i="51"/>
  <c r="BU30" i="51"/>
  <c r="BW30" i="51" s="1"/>
  <c r="BF23" i="51"/>
  <c r="BF32" i="51" s="1"/>
  <c r="CQ20" i="51"/>
  <c r="CT20" i="51" s="1"/>
  <c r="BW20" i="51"/>
  <c r="BT23" i="51"/>
  <c r="BT32" i="51" s="1"/>
  <c r="AP20" i="51"/>
  <c r="DA20" i="51"/>
  <c r="BS19" i="51"/>
  <c r="AP19" i="51"/>
  <c r="BS20" i="51"/>
  <c r="AM23" i="51"/>
  <c r="AM32" i="51" s="1"/>
  <c r="AO23" i="51"/>
  <c r="AO32" i="51" s="1"/>
  <c r="CS30" i="51"/>
  <c r="DC30" i="51"/>
  <c r="DG30" i="51" s="1"/>
  <c r="CR30" i="51"/>
  <c r="DB30" i="51"/>
  <c r="DC19" i="51"/>
  <c r="CS19" i="51"/>
  <c r="BS30" i="51"/>
  <c r="AL23" i="51"/>
  <c r="AL32" i="51" s="1"/>
  <c r="BG23" i="51"/>
  <c r="BG32" i="51" s="1"/>
  <c r="BH23" i="51"/>
  <c r="BH32" i="51" s="1"/>
  <c r="BI30" i="51"/>
  <c r="AB23" i="51"/>
  <c r="AB32" i="51" s="1"/>
  <c r="D13" i="10"/>
  <c r="B9" i="10" s="1"/>
  <c r="D17" i="10"/>
  <c r="B16" i="10" s="1"/>
  <c r="DG19" i="51" l="1"/>
  <c r="BV32" i="51"/>
  <c r="EG19" i="51"/>
  <c r="CR32" i="51"/>
  <c r="BW19" i="51"/>
  <c r="BU32" i="51"/>
  <c r="BS23" i="51"/>
  <c r="BS32" i="51" s="1"/>
  <c r="DF19" i="51"/>
  <c r="DF30" i="51"/>
  <c r="DH30" i="51" s="1"/>
  <c r="DG23" i="51"/>
  <c r="EF20" i="51"/>
  <c r="DE20" i="51"/>
  <c r="DA23" i="51"/>
  <c r="DA32" i="51" s="1"/>
  <c r="AP23" i="51"/>
  <c r="AP32" i="51" s="1"/>
  <c r="DD20" i="51"/>
  <c r="CT19" i="51"/>
  <c r="CT30" i="51"/>
  <c r="CR23" i="51"/>
  <c r="EH30" i="51"/>
  <c r="DD19" i="51"/>
  <c r="EH19" i="51"/>
  <c r="EG30" i="51"/>
  <c r="DB23" i="51"/>
  <c r="DB32" i="51" s="1"/>
  <c r="DD30" i="51"/>
  <c r="CS23" i="51"/>
  <c r="CS32" i="51" s="1"/>
  <c r="CQ23" i="51"/>
  <c r="CQ32" i="51" s="1"/>
  <c r="DC23" i="51"/>
  <c r="DC32" i="51" s="1"/>
  <c r="BI23" i="51"/>
  <c r="BI32" i="51" s="1"/>
  <c r="Z7" i="51"/>
  <c r="C6" i="10"/>
  <c r="B38" i="12" s="1"/>
  <c r="C38" i="12" s="1"/>
  <c r="H9" i="52" a="1"/>
  <c r="H9" i="52" s="1"/>
  <c r="DG32" i="51" l="1"/>
  <c r="DH19" i="51"/>
  <c r="BW23" i="51"/>
  <c r="BW32" i="51" s="1"/>
  <c r="EI20" i="51"/>
  <c r="EF23" i="51"/>
  <c r="EF32" i="51" s="1"/>
  <c r="DF23" i="51"/>
  <c r="DF32" i="51" s="1"/>
  <c r="EG23" i="51"/>
  <c r="EG32" i="51" s="1"/>
  <c r="M9" i="52" a="1"/>
  <c r="M9" i="52" s="1"/>
  <c r="DH20" i="51"/>
  <c r="DH23" i="51" s="1"/>
  <c r="DE23" i="51"/>
  <c r="DE32" i="51" s="1"/>
  <c r="EI30" i="51"/>
  <c r="CT23" i="51"/>
  <c r="CT32" i="51" s="1"/>
  <c r="EH23" i="51"/>
  <c r="EH32" i="51" s="1"/>
  <c r="DD23" i="51"/>
  <c r="DD32" i="51" s="1"/>
  <c r="EI19" i="51"/>
  <c r="BC7" i="51"/>
  <c r="DH32" i="51" l="1"/>
  <c r="EI23" i="51"/>
  <c r="EI32" i="51" s="1"/>
  <c r="R9" i="52" a="1"/>
  <c r="R9" i="52" s="1"/>
  <c r="CN7" i="51"/>
  <c r="C9" i="53" l="1" a="1"/>
  <c r="T26" i="53" s="1"/>
  <c r="EC7" i="51"/>
  <c r="W9" i="52" l="1" a="1"/>
  <c r="W9" i="52" s="1"/>
  <c r="M26" i="53"/>
  <c r="R26" i="53" s="1"/>
  <c r="S26" i="53"/>
  <c r="C9" i="53"/>
  <c r="S12" i="53" l="1"/>
  <c r="T12" i="53"/>
  <c r="S11" i="53"/>
  <c r="T11" i="53"/>
  <c r="S13" i="53"/>
  <c r="O24" i="53"/>
  <c r="T24" i="53" s="1"/>
  <c r="M24" i="53"/>
  <c r="R24" i="53" s="1"/>
  <c r="N24" i="53"/>
  <c r="S24" i="53" s="1"/>
  <c r="N20" i="53"/>
  <c r="S20" i="53" s="1"/>
  <c r="N19" i="53"/>
  <c r="S19" i="53" s="1"/>
  <c r="O18" i="53"/>
  <c r="T18" i="53" s="1"/>
  <c r="M20" i="53"/>
  <c r="R20" i="53" s="1"/>
  <c r="M18" i="53"/>
  <c r="R18" i="53" s="1"/>
  <c r="N18" i="53"/>
  <c r="S18" i="53" s="1"/>
  <c r="O20" i="53"/>
  <c r="T20" i="53" s="1"/>
  <c r="M19" i="53"/>
  <c r="R19" i="53" s="1"/>
  <c r="O19" i="53"/>
  <c r="T19" i="53" s="1"/>
  <c r="O13" i="53"/>
  <c r="T13" i="53" s="1"/>
  <c r="N14" i="53"/>
  <c r="S14" i="53" s="1"/>
  <c r="O10" i="53"/>
  <c r="T10" i="53" s="1"/>
  <c r="N12" i="53"/>
  <c r="M14" i="53"/>
  <c r="R14" i="53" s="1"/>
  <c r="M11" i="53"/>
  <c r="R11" i="53" s="1"/>
  <c r="N11" i="53"/>
  <c r="M12" i="53"/>
  <c r="R12" i="53" s="1"/>
  <c r="O14" i="53"/>
  <c r="T14" i="53" s="1"/>
  <c r="M13" i="53"/>
  <c r="R13" i="53" s="1"/>
  <c r="O11" i="53"/>
  <c r="O12" i="53"/>
  <c r="M10" i="53"/>
  <c r="R10" i="53" s="1"/>
  <c r="N10" i="53"/>
  <c r="S10" i="53" s="1"/>
  <c r="N13" i="53"/>
  <c r="C6" i="53"/>
  <c r="D6" i="53"/>
  <c r="E6" i="53"/>
  <c r="F6" i="53"/>
  <c r="P12" i="53" l="1"/>
  <c r="U12" i="53" s="1"/>
  <c r="P26" i="53"/>
  <c r="U26" i="53" s="1"/>
  <c r="N16" i="53"/>
  <c r="S16" i="53" s="1"/>
  <c r="P11" i="53"/>
  <c r="U11" i="53" s="1"/>
  <c r="P10" i="53"/>
  <c r="U10" i="53" s="1"/>
  <c r="M16" i="53"/>
  <c r="R16" i="53" s="1"/>
  <c r="O16" i="53"/>
  <c r="T16" i="53" s="1"/>
  <c r="P19" i="53"/>
  <c r="U19" i="53" s="1"/>
  <c r="P14" i="53"/>
  <c r="U14" i="53" s="1"/>
  <c r="P24" i="53"/>
  <c r="U24" i="53" s="1"/>
  <c r="P18" i="53"/>
  <c r="U18" i="53" s="1"/>
  <c r="P13" i="53"/>
  <c r="U13" i="53" s="1"/>
  <c r="P20" i="53"/>
  <c r="U20" i="53" s="1"/>
  <c r="S9" i="53"/>
  <c r="U9" i="53"/>
  <c r="T9" i="53"/>
  <c r="R9" i="53"/>
  <c r="M22" i="53" l="1"/>
  <c r="R22" i="53" s="1"/>
  <c r="N22" i="53"/>
  <c r="S22" i="53" s="1"/>
  <c r="O22" i="53"/>
  <c r="T22" i="53" s="1"/>
  <c r="P16" i="53"/>
  <c r="U16" i="53" s="1"/>
  <c r="M28" i="53" l="1"/>
  <c r="R28" i="53" s="1"/>
  <c r="N28" i="53"/>
  <c r="S28" i="53" s="1"/>
  <c r="O28" i="53"/>
  <c r="T28" i="53" s="1"/>
  <c r="P22" i="53"/>
  <c r="U22" i="53" s="1"/>
  <c r="P28" i="53" l="1"/>
  <c r="U28" i="5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<sst xmlns="http://schemas.openxmlformats.org/spreadsheetml/2006/main" count="919" uniqueCount="307">
  <si>
    <t>Start Here</t>
  </si>
  <si>
    <t>Purpose</t>
  </si>
  <si>
    <t>Purpose of the workbook is to create and monitor project spending on Russell Sage grant.</t>
  </si>
  <si>
    <t>Company Name</t>
  </si>
  <si>
    <t>Russell Sage Foundation</t>
  </si>
  <si>
    <t>Project Title</t>
  </si>
  <si>
    <t>Project Start Date</t>
  </si>
  <si>
    <t>Support</t>
  </si>
  <si>
    <t>Name of person in finance/accounting/budgeting responsible for this budget</t>
  </si>
  <si>
    <t>Phone#</t>
  </si>
  <si>
    <t>email</t>
  </si>
  <si>
    <t>ErrorCk</t>
  </si>
  <si>
    <t>To test various conditions to look for potential errors in the workbook.</t>
  </si>
  <si>
    <t>Tests</t>
  </si>
  <si>
    <t>Personnel</t>
  </si>
  <si>
    <t>Name</t>
  </si>
  <si>
    <t>Eligible for indirect cost?</t>
  </si>
  <si>
    <t>Annual Salary</t>
  </si>
  <si>
    <t>% Time</t>
  </si>
  <si>
    <t>Grand Total</t>
  </si>
  <si>
    <t>Co PI 1 (if applicable)</t>
  </si>
  <si>
    <t>Co PI 2 (if applicable)</t>
  </si>
  <si>
    <t>Total PI and Co PI</t>
  </si>
  <si>
    <t>Position</t>
  </si>
  <si>
    <t>Post Doc (PD)/
Non-Post Doc (NPD)</t>
  </si>
  <si>
    <t>RA 1</t>
  </si>
  <si>
    <t>RA 2</t>
  </si>
  <si>
    <t>RA 3</t>
  </si>
  <si>
    <t>RA 4</t>
  </si>
  <si>
    <t>RA 5</t>
  </si>
  <si>
    <t>RA 6</t>
  </si>
  <si>
    <t>Student
Research Support</t>
  </si>
  <si>
    <t>Position (optional)</t>
  </si>
  <si>
    <t>Graduate/
Undergrad</t>
  </si>
  <si>
    <t>Hourly Rate</t>
  </si>
  <si>
    <t># of hours</t>
  </si>
  <si>
    <t>Student RA 1</t>
  </si>
  <si>
    <t>optional</t>
  </si>
  <si>
    <t>Student RA 2</t>
  </si>
  <si>
    <t>Student RA 3</t>
  </si>
  <si>
    <t>Student RA 4</t>
  </si>
  <si>
    <t>Student RA 5</t>
  </si>
  <si>
    <t>Student RA 6</t>
  </si>
  <si>
    <t>Student RA 7</t>
  </si>
  <si>
    <t>Student RA 8</t>
  </si>
  <si>
    <t>Total Student Research Support</t>
  </si>
  <si>
    <t>Total Personnel Costs</t>
  </si>
  <si>
    <t>Total Indirect Costs related to Personnel</t>
  </si>
  <si>
    <t>Type (Survey Fees, Data Purchase, or RDC Access)</t>
  </si>
  <si>
    <t>Eligible for Indirect Cost?</t>
  </si>
  <si>
    <t>Total</t>
  </si>
  <si>
    <t>Description/Vendor</t>
  </si>
  <si>
    <t>Total Data Fees</t>
  </si>
  <si>
    <t>Total Consulting Costs</t>
  </si>
  <si>
    <t>Other Direct Costs</t>
  </si>
  <si>
    <t>Total Other Direct Costs</t>
  </si>
  <si>
    <t>Total Indirect Costs</t>
  </si>
  <si>
    <t>Budget Summary</t>
  </si>
  <si>
    <t>Grant Budget</t>
  </si>
  <si>
    <t>PI</t>
  </si>
  <si>
    <t>Non-Student RA</t>
  </si>
  <si>
    <t>Student RA</t>
  </si>
  <si>
    <t>Total Personnel</t>
  </si>
  <si>
    <t>Consultants</t>
  </si>
  <si>
    <t>Indirect Costs</t>
  </si>
  <si>
    <t>Total Grant Budget</t>
  </si>
  <si>
    <t>Grantee</t>
  </si>
  <si>
    <t>Approved Budget</t>
  </si>
  <si>
    <t>Faculty/
Non-Faculty</t>
  </si>
  <si>
    <t>Salary of Faculty</t>
  </si>
  <si>
    <t>Does Total Budget = Grant Amount?</t>
  </si>
  <si>
    <t>Total Budget</t>
  </si>
  <si>
    <t>Grant Amount</t>
  </si>
  <si>
    <t>Difference</t>
  </si>
  <si>
    <t>Do all tests pass?</t>
  </si>
  <si>
    <t>Data Collection</t>
  </si>
  <si>
    <t>Please note: Do not submit this budget to RSF until all error checks have passed in the "ErrorCk" worksheet.</t>
  </si>
  <si>
    <t>Current Error check status</t>
  </si>
  <si>
    <r>
      <rPr>
        <b/>
        <sz val="10"/>
        <color theme="1"/>
        <rFont val="Arial"/>
        <family val="2"/>
      </rPr>
      <t>2.</t>
    </r>
    <r>
      <rPr>
        <sz val="10"/>
        <color theme="1"/>
        <rFont val="Arial"/>
        <family val="2"/>
      </rPr>
      <t xml:space="preserve"> Orange fields are to be completed by applicant. All other fields are calculated automatically and locked.</t>
    </r>
  </si>
  <si>
    <t>Instructions for Applicant</t>
  </si>
  <si>
    <t>Proposal Info</t>
  </si>
  <si>
    <t>Amount Requested</t>
  </si>
  <si>
    <t>grantsmgt@rsage.org</t>
  </si>
  <si>
    <t>(212) 750-6013</t>
  </si>
  <si>
    <t>RSF Grants Management</t>
  </si>
  <si>
    <t>Subcontract Org 1</t>
  </si>
  <si>
    <t>Subcontract Org 2</t>
  </si>
  <si>
    <t>Organization Name</t>
  </si>
  <si>
    <t>Indirect Costs?</t>
  </si>
  <si>
    <t>=IF(OR($E10&gt;=300000,$F10=0),0,
IF(AND(grant_term=12,$E10&lt;=250000),MIN(12500,$E10*$F10),
IF(AND(grant_term=12,$E10&gt;250000),IF($E10*$F10&lt;=(300000-MIN(300000,MAX($E10,250000)))/50000*12500,$E10*$F10,(300000-MIN(300000,MAX($E10,250000)))/50000*12500),
IF(AND(grant_term=24,$E10&lt;=250000),MIN(25000,$E10*$F10),
IF(AND(grant_term=24,$E10&gt;250000),IF($E10*$F10&lt;=(300000-MIN(300000,MAX($E38,250000)))/50000*25000,$E10*$F10,(300000-MIN(300000,MAX('Grantee Personnel Bdgt'!$E10,250000)))/50000*25000))))))</t>
  </si>
  <si>
    <t>=IF(grant_term=12,"N/A",
IF(OR($J10=0,$M10=25000),0,
IF(grant_term=24,IF($M10+$I10*$J10&lt;=25000*(300000-MIN(300000,MAX($E10,250000)))/50000,$I10*$J10,MIN($I10*$J10,MIN(300000-MIN(300000,MAX($E10,250000)))/50000*25000-$M10,(300000-MIN(300000,MAX($E10,250000)))/50000*25000-$M10)))))</t>
  </si>
  <si>
    <t>'=IFS(AND(grant_term=12,'Grantee Personnel Bdgt'!$C$10="TT"),AND('Grantee Personnel Bdgt'!$P$10&gt;=0,'Grantee Personnel Bdgt'!$P$10&lt;=12500),AND(grant_term=12,'Grantee Personnel Bdgt'!$C$10="NT"),AND('Grantee Personnel Bdgt'!$P$10&gt;=0,'Grantee Personnel Bdgt'!$P$10&lt;=20000),AND(grant_term=12,'Grantee Personnel Bdgt'!$C$10="PD"),AND('Grantee Personnel Bdgt'!$P$10&gt;=0,'Grantee Personnel Bdgt'!$P$10&lt;=25000),AND(grant_term=24,'Grantee Personnel Bdgt'!$C$10="TT"),AND('Grantee Personnel Bdgt'!$P$10&gt;=0,'Grantee Personnel Bdgt'!$P$10&lt;=25000),AND(grant_term=24,'Grantee Personnel Bdgt'!$C$10="NT"),AND('Grantee Personnel Bdgt'!$P$10&gt;=0,'Grantee Personnel Bdgt'!$P$10&lt;=40000),AND(grant_term=24,'Grantee Personnel Bdgt'!$C$10="PD"),AND('Grantee Personnel Bdgt'!$P$10&gt;=0,'Grantee Personnel Bdgt'!$P$10&lt;=50000))</t>
  </si>
  <si>
    <t>Deleted data validation formula for Grantee Personal</t>
  </si>
  <si>
    <t>=IFS(AND(grant_term=12,'Subcontract1 Personnel Bdgt'!$C$10="TT"),AND('Subcontract1 Personnel Bdgt'!$P$10&gt;=0,'Subcontract1 Personnel Bdgt'!$P$10&lt;=12500),AND(grant_term=12,'Subcontract1 Personnel Bdgt'!$C$10="NT"),AND('Subcontract1 Personnel Bdgt'!$P$10&gt;=0,'Subcontract1 Personnel Bdgt'!$P$10&lt;=20000),AND(grant_term=12,'Subcontract1 Personnel Bdgt'!$C$10="PD"),AND('Subcontract1 Personnel Bdgt'!$P$10&gt;=0,'Subcontract1 Personnel Bdgt'!$P$10&lt;=25000),AND(grant_term=24,'Subcontract1 Personnel Bdgt'!$C$10="TT"),AND('Subcontract1 Personnel Bdgt'!$P$10&gt;=0,'Subcontract1 Personnel Bdgt'!$P$10&lt;=25000),AND(grant_term=24,'Subcontract1 Personnel Bdgt'!$C$10="NT"),AND('Subcontract1 Personnel Bdgt'!$P$10&gt;=0,'Subcontract1 Personnel Bdgt'!$P$10&lt;=40000),AND(grant_term=24,'Subcontract1 Personnel Bdgt'!$C$10="PD"),AND('Subcontract1 Personnel Bdgt'!$P$10&gt;=0,'Subcontract1 Personnel Bdgt'!$P$10&lt;=50000))</t>
  </si>
  <si>
    <t>Deleted data validation formula for Subcontract1 Personnel Bdgt</t>
  </si>
  <si>
    <t>Deleted data validation formula for Subcontract2 Personnel Budget</t>
  </si>
  <si>
    <t>=IFS(AND(grant_term=12,'Subcontract2 Personnel Bdgt'!$C$10="TT"),AND('Subcontract2 Personnel Bdgt'!$P$10&gt;=0,'Subcontract2 Personnel Bdgt'!$P$10&lt;=12500),AND(grant_term=12,'Subcontract2 Personnel Bdgt'!$C$10="NT"),AND('Subcontract2 Personnel Bdgt'!$P$10&gt;=0,'Subcontract2 Personnel Bdgt'!$P$10&lt;=20000),AND(grant_term=12,'Subcontract2 Personnel Bdgt'!$C$10="PD"),AND('Subcontract2 Personnel Bdgt'!$P$10&gt;=0,'Subcontract2 Personnel Bdgt'!$P$10&lt;=25000),AND(grant_term=24,'Subcontract2 Personnel Bdgt'!$C$10="TT"),AND('Subcontract2 Personnel Bdgt'!$P$10&gt;=0,'Subcontract2 Personnel Bdgt'!$P$10&lt;=25000),AND(grant_term=24,'Subcontract2 Personnel Bdgt'!$C$10="NT"),AND('Subcontract2 Personnel Bdgt'!$P$10&gt;=0,'Subcontract2 Personnel Bdgt'!$P$10&lt;=40000),AND(grant_term=24,'Subcontract2 Personnel Bdgt'!$C$10="PD"),AND('Subcontract2 Personnel Bdgt'!$P$10&gt;=0,'Subcontract2 Personnel Bdgt'!$P$10&lt;=50000))</t>
  </si>
  <si>
    <t>Neutral TT Year 1 Salary Formula</t>
  </si>
  <si>
    <t>=IF(OR($E10&gt;=300000,$F10=0),0,
IF(AND(grant_term=12,$E10&lt;=250000),MIN(20000,$E10*$F10),
IF(AND(grant_term=12,$E10&gt;250000),IF($E10*$F10&lt;=(300000-MIN(300000,MAX($E10,250000)))/50000*20000,$E10*$F10,(300000-MIN(300000,MAX($E10,250000)))/50000*20000),
IF(AND(grant_term=24,$E10&lt;=250000),MIN(40000,$E10*$F10),
IF(AND(grant_term=24,$E10&gt;250000),IF($E10*$F10&lt;=(300000-MIN(300000,MAX($E38,250000)))/50000*40000,$E10*$F10,(300000-MIN(300000,MAX('Grantee Personnel Bdgt'!$E10,250000)))/50000*40000))))))</t>
  </si>
  <si>
    <t>Neutral TT Year 2 Salary Formula</t>
  </si>
  <si>
    <t>Neutral PD Year 1 Salary Formula</t>
  </si>
  <si>
    <t>Neutral NT Year 1 Salary Formula</t>
  </si>
  <si>
    <t>Neutral NT Year 2 Salary Formula</t>
  </si>
  <si>
    <t>=IF(grant_term=12,"N/A",
IF(OR($J10=0,$M10=40000),0,
IF(grant_term=24,IF($M10+$I10*$J10&lt;=40000*(300000-MIN(300000,MAX($E10,250000)))/50000,$I10*$J10,MIN($I10*$J10,MIN(300000-MIN(300000,MAX($E10,250000)))/50000*40000-$M10,(300000-MIN(300000,MAX($E10,250000)))/50000*40000-$M10)))))</t>
  </si>
  <si>
    <t>=IF(OR($E10&gt;=300000,$F10=0),0,
IF(AND(grant_term=12,$E10&lt;=250000),MIN(25000,$E10*$F10),
IF(AND(grant_term=12,$E10&gt;250000),IF($E10*$F10&lt;=(300000-MIN(300000,MAX($E10,250000)))/50000*25000,$E10*$F10,(300000-MIN(300000,MAX($E10,250000)))/50000*25000),
IF(AND(grant_term=24,$E10&lt;=250000),MIN(50000,$E10*$F10),
IF(AND(grant_term=24,$E10&gt;250000),IF($E10*$F10&lt;=(300000-MIN(300000,MAX($E38,250000)))/50000*50000,$E10*$F10,(300000-MIN(300000,MAX('Grantee Personnel Bdgt'!$E10,250000)))/50000*50000))))))</t>
  </si>
  <si>
    <t>=IF(grant_term=12,"N/A",
IF(OR($J10=0,$M10=50000),0,
IF(grant_term=24,IF($M10+$I10*$J10&lt;=50000*(300000-MIN(300000,MAX($E10,250000)))/50000,$I10*$J10,MIN($I10*$J10,MIN(300000-MIN(300000,MAX($E10,250000)))/50000*50000-$M10,(300000-MIN(300000,MAX($E10,250000)))/50000*50000-$M10)))))</t>
  </si>
  <si>
    <t>Neutral PD Year 2 Salary Formula</t>
  </si>
  <si>
    <t>If the workbook is saved in an earlier file format or opened in an earlier version of Microsoft Excel, the listed features will not be available.</t>
  </si>
  <si>
    <t>Significant loss of functionality</t>
  </si>
  <si>
    <t># of occurrences</t>
  </si>
  <si>
    <t>Version</t>
  </si>
  <si>
    <t>Excel 97-2003</t>
  </si>
  <si>
    <t>Excel 2007</t>
  </si>
  <si>
    <t>Excel 2010</t>
  </si>
  <si>
    <t>Excel 2013</t>
  </si>
  <si>
    <t>Excel 2016</t>
  </si>
  <si>
    <t>Subcontract1 Personnel Bdgt'!M10:N12</t>
  </si>
  <si>
    <t>Subcontract2 Personnel Bdgt'!M10:N12</t>
  </si>
  <si>
    <t>One or more cells in this workbook contain a formula that has spilled or may spill in the future. These formulas will be converted into legacy array formulas and will not spill or change dimension in older versions of Excel.</t>
  </si>
  <si>
    <t>Grantee Personnel Bdgt'!M10:N12</t>
  </si>
  <si>
    <t>Grantee Personnel Bdgt'!M17:N22</t>
  </si>
  <si>
    <t>Excel 2019</t>
  </si>
  <si>
    <t>Subcontract1 Personnel Bdgt'!M17:N22</t>
  </si>
  <si>
    <t>Subcontract2 Personnel Bdgt'!M17:N22</t>
  </si>
  <si>
    <t>Compatibility Report for RSF grant budget template March 2022 beta - Editing.xlsx</t>
  </si>
  <si>
    <t>Run on 7/14/2022 10:41</t>
  </si>
  <si>
    <t>Budget Summary'!C10</t>
  </si>
  <si>
    <t>FINANCIAL SUMMARY &amp; REPORTING</t>
  </si>
  <si>
    <t>Budget</t>
  </si>
  <si>
    <t>Period 1</t>
  </si>
  <si>
    <t>Period 2</t>
  </si>
  <si>
    <t>Period 3</t>
  </si>
  <si>
    <t>Prepared by:</t>
  </si>
  <si>
    <t>Actual</t>
  </si>
  <si>
    <t>Other Reference:</t>
  </si>
  <si>
    <t>Project End Date</t>
  </si>
  <si>
    <t>Remaining Balance</t>
  </si>
  <si>
    <t>Reallocated Budget</t>
  </si>
  <si>
    <t>Budget Reallocation (If Applicable)</t>
  </si>
  <si>
    <t>Co-PI 1</t>
  </si>
  <si>
    <t>Co-PI 2</t>
  </si>
  <si>
    <t>Reporting</t>
  </si>
  <si>
    <t>Subcontract 1</t>
  </si>
  <si>
    <t>Subcontract 2</t>
  </si>
  <si>
    <t>Reporting Periods</t>
  </si>
  <si>
    <t>Period Start Date</t>
  </si>
  <si>
    <t>Period End Date</t>
  </si>
  <si>
    <t>Number of Months</t>
  </si>
  <si>
    <t>Period 1 Actuals</t>
  </si>
  <si>
    <t>Period 2 Actuals</t>
  </si>
  <si>
    <t xml:space="preserve">  </t>
  </si>
  <si>
    <t>Period 1 Total</t>
  </si>
  <si>
    <t>Bud Rev 1</t>
  </si>
  <si>
    <t>Bud Rev 2</t>
  </si>
  <si>
    <t>Period 2 Total</t>
  </si>
  <si>
    <t>Period 3 Actuals</t>
  </si>
  <si>
    <t>Period 3 Total</t>
  </si>
  <si>
    <t>Period 4</t>
  </si>
  <si>
    <t>Period 4 Actuals</t>
  </si>
  <si>
    <t>Period 4 Total</t>
  </si>
  <si>
    <t xml:space="preserve">Revised Grant End Date: </t>
  </si>
  <si>
    <t>Please Contact RSF to Expand/Collapse Sections as Needed →</t>
  </si>
  <si>
    <t>Subtotal Eligible for Indirect Cost</t>
  </si>
  <si>
    <t>Prepared Date:</t>
  </si>
  <si>
    <t>Period Start Date:</t>
  </si>
  <si>
    <t>Period End Date:</t>
  </si>
  <si>
    <t>Bud Rev 3</t>
  </si>
  <si>
    <t>Bud Rev</t>
  </si>
  <si>
    <t>Budget Revision</t>
  </si>
  <si>
    <t xml:space="preserve">Revised Grant Start Date: </t>
  </si>
  <si>
    <t>Budget Revision in Period 1</t>
  </si>
  <si>
    <t>Budget Revision in Period 2</t>
  </si>
  <si>
    <t>Budget Revision in Period 3</t>
  </si>
  <si>
    <t>ANALYTICS</t>
  </si>
  <si>
    <t>Budget Variance</t>
  </si>
  <si>
    <t>Bud Var.</t>
  </si>
  <si>
    <t>Most Current Budget</t>
  </si>
  <si>
    <t>Curent Bud</t>
  </si>
  <si>
    <t>Bud Var. %</t>
  </si>
  <si>
    <t>Percentage Budget Variance</t>
  </si>
  <si>
    <t>Warning %</t>
  </si>
  <si>
    <t>Ban %</t>
  </si>
  <si>
    <t>No</t>
  </si>
  <si>
    <t>Yes</t>
  </si>
  <si>
    <t>Total Actual</t>
  </si>
  <si>
    <t>Most Up to Date Total Actual</t>
  </si>
  <si>
    <t>Description</t>
  </si>
  <si>
    <t>Budget Variance (Act - Bud)</t>
  </si>
  <si>
    <t>Preparer's Email:</t>
  </si>
  <si>
    <t>$75K Organization Transfer:</t>
  </si>
  <si>
    <t>Original</t>
  </si>
  <si>
    <t>Budget Version List</t>
  </si>
  <si>
    <t>Survey and Data Fees - External Vendors</t>
  </si>
  <si>
    <t>Survey and Data Fees</t>
  </si>
  <si>
    <t>Funds to Reallocate</t>
  </si>
  <si>
    <t>Total Reallocated Budget</t>
  </si>
  <si>
    <t>Report Type:</t>
  </si>
  <si>
    <t>Attention: Cells highlighted in red require review and correction.</t>
  </si>
  <si>
    <t>3. All proposed expenditures must be in accordance with RSF budget guidelines:</t>
  </si>
  <si>
    <t>In submitting this report the grantee confirms that:</t>
  </si>
  <si>
    <t>1. No grant funds have been spent on tuition</t>
  </si>
  <si>
    <t>3. All expenditures are in accordance with RSF budget guidelines:</t>
  </si>
  <si>
    <t>Balance:</t>
  </si>
  <si>
    <r>
      <t xml:space="preserve">Attention: If the remaining balance for any budget line is negative </t>
    </r>
    <r>
      <rPr>
        <b/>
        <sz val="10"/>
        <color rgb="FFFF0000"/>
        <rFont val="Arial"/>
        <family val="2"/>
      </rPr>
      <t>(cell highlighted in red)</t>
    </r>
    <r>
      <rPr>
        <b/>
        <sz val="10"/>
        <color theme="1"/>
        <rFont val="Arial"/>
        <family val="2"/>
      </rPr>
      <t>, please contact RSF for possible budget revision.</t>
    </r>
  </si>
  <si>
    <t/>
  </si>
  <si>
    <t>Projected Spending for Balance</t>
  </si>
  <si>
    <t>Instructions for Financial Summary &amp; Reporting Tab</t>
  </si>
  <si>
    <r>
      <rPr>
        <b/>
        <sz val="10"/>
        <color theme="1"/>
        <rFont val="Arial"/>
        <family val="2"/>
      </rPr>
      <t>1.</t>
    </r>
    <r>
      <rPr>
        <sz val="10"/>
        <color theme="1"/>
        <rFont val="Arial"/>
        <family val="2"/>
      </rPr>
      <t xml:space="preserve"> The financial report should be completed by the </t>
    </r>
    <r>
      <rPr>
        <b/>
        <sz val="10"/>
        <color theme="1"/>
        <rFont val="Arial"/>
        <family val="2"/>
      </rPr>
      <t xml:space="preserve">designated financial reporting contact </t>
    </r>
    <r>
      <rPr>
        <sz val="10"/>
        <color theme="1"/>
        <rFont val="Arial"/>
        <family val="2"/>
      </rPr>
      <t xml:space="preserve">at the grantee organization. Please enter the name of the designated reporting contact under </t>
    </r>
    <r>
      <rPr>
        <b/>
        <sz val="10"/>
        <color theme="1"/>
        <rFont val="Arial"/>
        <family val="2"/>
      </rPr>
      <t>Prepared by</t>
    </r>
    <r>
      <rPr>
        <sz val="10"/>
        <color theme="1"/>
        <rFont val="Arial"/>
        <family val="2"/>
      </rPr>
      <t xml:space="preserve">. </t>
    </r>
  </si>
  <si>
    <r>
      <rPr>
        <b/>
        <sz val="10"/>
        <color theme="1"/>
        <rFont val="Arial"/>
        <family val="2"/>
      </rPr>
      <t>2.</t>
    </r>
    <r>
      <rPr>
        <sz val="10"/>
        <color theme="1"/>
        <rFont val="Arial"/>
        <family val="2"/>
      </rPr>
      <t xml:space="preserve"> The financial summary &amp; reporting tab will display the current reporting period only. All other periods are collapsed and cannot be edited at this time. </t>
    </r>
    <r>
      <rPr>
        <b/>
        <sz val="10"/>
        <color theme="1"/>
        <rFont val="Arial"/>
        <family val="2"/>
      </rPr>
      <t>Orange fields</t>
    </r>
    <r>
      <rPr>
        <sz val="10"/>
        <color theme="1"/>
        <rFont val="Arial"/>
        <family val="2"/>
      </rPr>
      <t xml:space="preserve"> are to be completed by the grantee. All other fields are calculated automatically and locked.</t>
    </r>
  </si>
  <si>
    <r>
      <rPr>
        <b/>
        <sz val="10"/>
        <color theme="1"/>
        <rFont val="Arial"/>
        <family val="2"/>
      </rPr>
      <t>3.</t>
    </r>
    <r>
      <rPr>
        <sz val="10"/>
        <color theme="1"/>
        <rFont val="Arial"/>
        <family val="2"/>
      </rPr>
      <t xml:space="preserve"> Please enter the</t>
    </r>
    <r>
      <rPr>
        <b/>
        <sz val="10"/>
        <color theme="1"/>
        <rFont val="Arial"/>
        <family val="2"/>
      </rPr>
      <t xml:space="preserve"> Period End Date. </t>
    </r>
    <r>
      <rPr>
        <sz val="10"/>
        <color theme="1"/>
        <rFont val="Arial"/>
        <family val="2"/>
      </rPr>
      <t xml:space="preserve">This is the last date of the period for which you are reporting actuals in this report. The </t>
    </r>
    <r>
      <rPr>
        <b/>
        <sz val="10"/>
        <color theme="1"/>
        <rFont val="Arial"/>
        <family val="2"/>
      </rPr>
      <t>Period Start Date</t>
    </r>
    <r>
      <rPr>
        <sz val="10"/>
        <color theme="1"/>
        <rFont val="Arial"/>
        <family val="2"/>
      </rPr>
      <t xml:space="preserve"> is pulled in automatically (either from the Project Start Date or the Period End Date of the previous reporting period).</t>
    </r>
  </si>
  <si>
    <r>
      <rPr>
        <b/>
        <sz val="10"/>
        <color theme="1"/>
        <rFont val="Arial"/>
        <family val="2"/>
      </rPr>
      <t xml:space="preserve">4. </t>
    </r>
    <r>
      <rPr>
        <sz val="10"/>
        <color theme="1"/>
        <rFont val="Arial"/>
        <family val="2"/>
      </rPr>
      <t xml:space="preserve">Under </t>
    </r>
    <r>
      <rPr>
        <b/>
        <sz val="10"/>
        <color theme="1"/>
        <rFont val="Arial"/>
        <family val="2"/>
      </rPr>
      <t xml:space="preserve">Report Type, </t>
    </r>
    <r>
      <rPr>
        <sz val="10"/>
        <color theme="1"/>
        <rFont val="Arial"/>
        <family val="2"/>
      </rPr>
      <t xml:space="preserve">please select either "Interim" or "Final."  Enter the date that the report was prepared under </t>
    </r>
    <r>
      <rPr>
        <b/>
        <sz val="10"/>
        <color theme="1"/>
        <rFont val="Arial"/>
        <family val="2"/>
      </rPr>
      <t>Prepared Date</t>
    </r>
    <r>
      <rPr>
        <sz val="10"/>
        <color theme="1"/>
        <rFont val="Arial"/>
        <family val="2"/>
      </rPr>
      <t xml:space="preserve">. </t>
    </r>
  </si>
  <si>
    <r>
      <rPr>
        <b/>
        <sz val="10"/>
        <color theme="1"/>
        <rFont val="Arial"/>
        <family val="2"/>
      </rPr>
      <t xml:space="preserve">5. </t>
    </r>
    <r>
      <rPr>
        <sz val="10"/>
        <color theme="1"/>
        <rFont val="Arial"/>
        <family val="2"/>
      </rPr>
      <t xml:space="preserve">Enter actuals for the current reporting period in the orange cells under </t>
    </r>
    <r>
      <rPr>
        <b/>
        <sz val="10"/>
        <color theme="1"/>
        <rFont val="Arial"/>
        <family val="2"/>
      </rPr>
      <t>Actual</t>
    </r>
    <r>
      <rPr>
        <sz val="10"/>
        <color theme="1"/>
        <rFont val="Arial"/>
        <family val="2"/>
      </rPr>
      <t xml:space="preserve">. Please review the </t>
    </r>
    <r>
      <rPr>
        <b/>
        <sz val="10"/>
        <color theme="1"/>
        <rFont val="Arial"/>
        <family val="2"/>
      </rPr>
      <t xml:space="preserve">Remaining Balance </t>
    </r>
    <r>
      <rPr>
        <sz val="10"/>
        <color theme="1"/>
        <rFont val="Arial"/>
        <family val="2"/>
      </rPr>
      <t xml:space="preserve">section. If the balance for any budget line is </t>
    </r>
    <r>
      <rPr>
        <b/>
        <sz val="10"/>
        <color rgb="FFFF0000"/>
        <rFont val="Arial"/>
        <family val="2"/>
      </rPr>
      <t xml:space="preserve">negative </t>
    </r>
    <r>
      <rPr>
        <sz val="10"/>
        <rFont val="Arial"/>
        <family val="2"/>
      </rPr>
      <t>(the cell will be highlighted in</t>
    </r>
    <r>
      <rPr>
        <b/>
        <sz val="10"/>
        <color rgb="FFFF0000"/>
        <rFont val="Arial"/>
        <family val="2"/>
      </rPr>
      <t xml:space="preserve"> red</t>
    </r>
    <r>
      <rPr>
        <sz val="10"/>
        <rFont val="Arial"/>
        <family val="2"/>
      </rPr>
      <t>)</t>
    </r>
    <r>
      <rPr>
        <b/>
        <sz val="10"/>
        <rFont val="Arial"/>
        <family val="2"/>
      </rPr>
      <t>,</t>
    </r>
    <r>
      <rPr>
        <sz val="10"/>
        <rFont val="Arial"/>
        <family val="2"/>
      </rPr>
      <t xml:space="preserve"> you may need to request a budget reallocation. Please email us at </t>
    </r>
    <r>
      <rPr>
        <sz val="10"/>
        <color theme="1"/>
        <rFont val="Arial"/>
        <family val="2"/>
      </rPr>
      <t xml:space="preserve">grantsmgt@rsage.org to inquire. </t>
    </r>
  </si>
  <si>
    <t>For RSF support:</t>
  </si>
  <si>
    <r>
      <t xml:space="preserve">1. Enter the amount of funds to be reallocated in </t>
    </r>
    <r>
      <rPr>
        <b/>
        <sz val="10"/>
        <color theme="1"/>
        <rFont val="Arial"/>
        <family val="2"/>
      </rPr>
      <t>affected budget lines ONLY</t>
    </r>
    <r>
      <rPr>
        <sz val="10"/>
        <color theme="1"/>
        <rFont val="Arial"/>
        <family val="2"/>
      </rPr>
      <t xml:space="preserve">.  Please enter </t>
    </r>
    <r>
      <rPr>
        <b/>
        <sz val="10"/>
        <color theme="1"/>
        <rFont val="Arial"/>
        <family val="2"/>
      </rPr>
      <t xml:space="preserve">positive </t>
    </r>
    <r>
      <rPr>
        <sz val="10"/>
        <color theme="1"/>
        <rFont val="Arial"/>
        <family val="2"/>
      </rPr>
      <t xml:space="preserve">amount if requesting to spend </t>
    </r>
    <r>
      <rPr>
        <b/>
        <sz val="10"/>
        <color theme="1"/>
        <rFont val="Arial"/>
        <family val="2"/>
      </rPr>
      <t xml:space="preserve">more </t>
    </r>
    <r>
      <rPr>
        <sz val="10"/>
        <color theme="1"/>
        <rFont val="Arial"/>
        <family val="2"/>
      </rPr>
      <t xml:space="preserve">than originally budgeted. Please enter </t>
    </r>
    <r>
      <rPr>
        <b/>
        <sz val="10"/>
        <color theme="1"/>
        <rFont val="Arial"/>
        <family val="2"/>
      </rPr>
      <t xml:space="preserve">negative </t>
    </r>
    <r>
      <rPr>
        <sz val="10"/>
        <color theme="1"/>
        <rFont val="Arial"/>
        <family val="2"/>
      </rPr>
      <t>amount if requesting to spend</t>
    </r>
    <r>
      <rPr>
        <b/>
        <sz val="10"/>
        <color theme="1"/>
        <rFont val="Arial"/>
        <family val="2"/>
      </rPr>
      <t xml:space="preserve"> less</t>
    </r>
    <r>
      <rPr>
        <sz val="10"/>
        <color theme="1"/>
        <rFont val="Arial"/>
        <family val="2"/>
      </rPr>
      <t xml:space="preserve"> than originally budgeted. </t>
    </r>
  </si>
  <si>
    <r>
      <t xml:space="preserve">2.  Please make sure the </t>
    </r>
    <r>
      <rPr>
        <b/>
        <sz val="10"/>
        <color theme="1"/>
        <rFont val="Arial"/>
        <family val="2"/>
      </rPr>
      <t xml:space="preserve">net total </t>
    </r>
    <r>
      <rPr>
        <sz val="10"/>
        <color theme="1"/>
        <rFont val="Arial"/>
        <family val="2"/>
      </rPr>
      <t>of negative and positive amounts is $0 (green)</t>
    </r>
  </si>
  <si>
    <t>Budget Guildlines</t>
  </si>
  <si>
    <t>Indirect Cost Floor</t>
  </si>
  <si>
    <t>Indirect Cost Rate</t>
  </si>
  <si>
    <t>Salary Cap</t>
  </si>
  <si>
    <t>PI-TT Salary Support Cap - 1 yr</t>
  </si>
  <si>
    <t>PI-NT Salary Support Cap - 1 yr</t>
  </si>
  <si>
    <t>PI-NT Salary Support Max Percentage</t>
  </si>
  <si>
    <t>PD Salary Support Cap - 1 yr</t>
  </si>
  <si>
    <t>PD Salary Support Max Percentage</t>
  </si>
  <si>
    <t>NPD Salary Support Cap - 1 yr</t>
  </si>
  <si>
    <t>Consultant Cap - 1 yr</t>
  </si>
  <si>
    <t>Don’t Cap it in Budget because exceptions are usual</t>
  </si>
  <si>
    <t>Type of Limits</t>
  </si>
  <si>
    <t>Limits</t>
  </si>
  <si>
    <t>Name Ref.</t>
  </si>
  <si>
    <t>Notes</t>
  </si>
  <si>
    <t>TT_SSC1</t>
  </si>
  <si>
    <t>NT_SSC1</t>
  </si>
  <si>
    <t>NT_SSMP</t>
  </si>
  <si>
    <t>PD_SSC1</t>
  </si>
  <si>
    <t>PD_SSMP</t>
  </si>
  <si>
    <t>ConsCap1</t>
  </si>
  <si>
    <t>Sal_Cap_Gen</t>
  </si>
  <si>
    <t>PI_SBL</t>
  </si>
  <si>
    <t>PI Salary Break Line</t>
  </si>
  <si>
    <t>Max Fringe Rate</t>
  </si>
  <si>
    <t>Max_FR</t>
  </si>
  <si>
    <t>Tips:</t>
  </si>
  <si>
    <t>Ctrl + 8</t>
  </si>
  <si>
    <t>Hide/Show all the outlines</t>
  </si>
  <si>
    <t>Principal Investigator</t>
  </si>
  <si>
    <t>Academic-Year Salary</t>
  </si>
  <si>
    <t>Reference Number (from Fluxx)</t>
  </si>
  <si>
    <t>Total Expert Consulting Costs</t>
  </si>
  <si>
    <t>Total Indirect Costs related to Consulting Costs</t>
  </si>
  <si>
    <t>Staff and Post-Doc Research Support</t>
  </si>
  <si>
    <t>Total Staff and Post-Doc Research Support</t>
  </si>
  <si>
    <t>Consultant Research Support</t>
  </si>
  <si>
    <t>Total Consultant Research Support</t>
  </si>
  <si>
    <t>RA Category</t>
  </si>
  <si>
    <t>Name/Role</t>
  </si>
  <si>
    <t>Project Team Budget Details</t>
  </si>
  <si>
    <t>Research Costs Budget Details</t>
  </si>
  <si>
    <t>Grand Total Research Costs</t>
  </si>
  <si>
    <t>2. The fringe rate does not exceed 40% on any position</t>
  </si>
  <si>
    <t>Grant Term (in months)</t>
  </si>
  <si>
    <t>Direct Cost Item List</t>
  </si>
  <si>
    <t>Total Salary</t>
  </si>
  <si>
    <t>Total Fringe</t>
  </si>
  <si>
    <t>Total Consulting</t>
  </si>
  <si>
    <t>Purpose/Description</t>
  </si>
  <si>
    <t>Cost</t>
  </si>
  <si>
    <t>Expense Type 
(Travel, Other Direct Costs)</t>
  </si>
  <si>
    <t>Additional Details 
(if needed)</t>
  </si>
  <si>
    <t>Don't Delete</t>
  </si>
  <si>
    <t>Max Grant Amount</t>
  </si>
  <si>
    <t>PI Salary Support Max</t>
  </si>
  <si>
    <t>Max Conference Travel</t>
  </si>
  <si>
    <t># of Junior PI</t>
  </si>
  <si>
    <t>Travel</t>
  </si>
  <si>
    <t>Dissemination/Conference</t>
  </si>
  <si>
    <t>Salary Support / Course Buyouts</t>
  </si>
  <si>
    <t>Conference Travel</t>
  </si>
  <si>
    <t>Max_Con_Tr</t>
  </si>
  <si>
    <t>Total Salary Support</t>
  </si>
  <si>
    <t>Total Travel (Dissemination/Conference)</t>
  </si>
  <si>
    <t>Revised Grant Amount</t>
  </si>
  <si>
    <t>Honoraria/Stipend Amount</t>
  </si>
  <si>
    <t xml:space="preserve">Total </t>
  </si>
  <si>
    <t>Expense Type 
(Travel, Accomodations and/or Meals, Other Direct Costs)</t>
  </si>
  <si>
    <t>Accomodations and/or Meals</t>
  </si>
  <si>
    <t>Total Indirect Costs related to Other Direct Costs</t>
  </si>
  <si>
    <t>Name(s)</t>
  </si>
  <si>
    <t>Organizer(s)</t>
  </si>
  <si>
    <t>Instructor(s)</t>
  </si>
  <si>
    <t>Summer Institute Grant Cap</t>
  </si>
  <si>
    <t>SIC</t>
  </si>
  <si>
    <t>D21&lt;=IF(JPI_Num=2,30000,15000)</t>
  </si>
  <si>
    <t>D25&lt;=IF(JPI_Num=2,6000,3000)</t>
  </si>
  <si>
    <t>Other Personnel</t>
  </si>
  <si>
    <t>https://www.russellsage.org/apply/summer-institutes</t>
  </si>
  <si>
    <r>
      <rPr>
        <b/>
        <sz val="10"/>
        <color theme="1"/>
        <rFont val="Arial"/>
        <family val="2"/>
      </rPr>
      <t>1.</t>
    </r>
    <r>
      <rPr>
        <sz val="10"/>
        <color theme="1"/>
        <rFont val="Arial"/>
        <family val="2"/>
      </rPr>
      <t xml:space="preserve"> Please review RSF Budget Guidelines for Summer Institutes: </t>
    </r>
  </si>
  <si>
    <t xml:space="preserve">Please review RSF budget guidelines for summer institutes prior to submitting the report: </t>
  </si>
  <si>
    <t>Summer Institute Budget Template</t>
  </si>
  <si>
    <t xml:space="preserve">Total Personnel   </t>
  </si>
  <si>
    <t>Personnel Salary/Fringe</t>
  </si>
  <si>
    <t>Grand Total (including IDC)</t>
  </si>
  <si>
    <r>
      <rPr>
        <b/>
        <sz val="10"/>
        <color theme="1"/>
        <rFont val="Arial"/>
        <family val="2"/>
      </rPr>
      <t>3.</t>
    </r>
    <r>
      <rPr>
        <sz val="10"/>
        <color theme="1"/>
        <rFont val="Arial"/>
        <family val="2"/>
      </rPr>
      <t xml:space="preserve"> Please complete </t>
    </r>
    <r>
      <rPr>
        <b/>
        <sz val="10"/>
        <color theme="1"/>
        <rFont val="Arial"/>
        <family val="2"/>
      </rPr>
      <t>Proposal Info</t>
    </r>
    <r>
      <rPr>
        <sz val="10"/>
        <color theme="1"/>
        <rFont val="Arial"/>
        <family val="2"/>
      </rPr>
      <t xml:space="preserve"> above: </t>
    </r>
    <r>
      <rPr>
        <b/>
        <sz val="10"/>
        <color theme="1"/>
        <rFont val="Arial"/>
        <family val="2"/>
      </rPr>
      <t>Reference Number</t>
    </r>
    <r>
      <rPr>
        <sz val="10"/>
        <color theme="1"/>
        <rFont val="Arial"/>
        <family val="2"/>
      </rPr>
      <t xml:space="preserve"> should be copied from the proposal record in Fluxx. Consult the RSF Deadlines webpage for earliest possible </t>
    </r>
    <r>
      <rPr>
        <b/>
        <sz val="10"/>
        <color theme="1"/>
        <rFont val="Arial"/>
        <family val="2"/>
      </rPr>
      <t>Project Start Date</t>
    </r>
    <r>
      <rPr>
        <sz val="10"/>
        <color theme="1"/>
        <rFont val="Arial"/>
        <family val="2"/>
      </rPr>
      <t xml:space="preserve">. The </t>
    </r>
    <r>
      <rPr>
        <b/>
        <sz val="10"/>
        <color theme="1"/>
        <rFont val="Arial"/>
        <family val="2"/>
      </rPr>
      <t xml:space="preserve">Indirect Costs </t>
    </r>
    <r>
      <rPr>
        <sz val="10"/>
        <color theme="1"/>
        <rFont val="Arial"/>
        <family val="2"/>
      </rPr>
      <t xml:space="preserve">line will update once the </t>
    </r>
    <r>
      <rPr>
        <b/>
        <sz val="10"/>
        <color theme="1"/>
        <rFont val="Arial"/>
        <family val="2"/>
      </rPr>
      <t>Amount Requested</t>
    </r>
    <r>
      <rPr>
        <sz val="10"/>
        <color theme="1"/>
        <rFont val="Arial"/>
        <family val="2"/>
      </rPr>
      <t xml:space="preserve"> field in entered.</t>
    </r>
  </si>
  <si>
    <r>
      <rPr>
        <b/>
        <sz val="10"/>
        <color theme="1"/>
        <rFont val="Arial"/>
        <family val="2"/>
      </rPr>
      <t>4.</t>
    </r>
    <r>
      <rPr>
        <sz val="10"/>
        <color theme="1"/>
        <rFont val="Arial"/>
        <family val="2"/>
      </rPr>
      <t xml:space="preserve"> Please enter budget details for funds to be spent by </t>
    </r>
    <r>
      <rPr>
        <b/>
        <sz val="10"/>
        <color theme="1"/>
        <rFont val="Arial"/>
        <family val="2"/>
      </rPr>
      <t>Grantee Organization.</t>
    </r>
  </si>
  <si>
    <r>
      <rPr>
        <b/>
        <sz val="10"/>
        <color theme="1"/>
        <rFont val="Arial"/>
        <family val="2"/>
      </rPr>
      <t>5.</t>
    </r>
    <r>
      <rPr>
        <sz val="10"/>
        <color theme="1"/>
        <rFont val="Arial"/>
        <family val="2"/>
      </rPr>
      <t xml:space="preserve"> Please review the </t>
    </r>
    <r>
      <rPr>
        <b/>
        <sz val="10"/>
        <color theme="1"/>
        <rFont val="Arial"/>
        <family val="2"/>
      </rPr>
      <t>Budget Summary</t>
    </r>
    <r>
      <rPr>
        <sz val="10"/>
        <color theme="1"/>
        <rFont val="Arial"/>
        <family val="2"/>
      </rPr>
      <t xml:space="preserve"> (</t>
    </r>
    <r>
      <rPr>
        <sz val="10"/>
        <color rgb="FF0070C0"/>
        <rFont val="Arial"/>
        <family val="2"/>
      </rPr>
      <t>blue</t>
    </r>
    <r>
      <rPr>
        <sz val="10"/>
        <color theme="1"/>
        <rFont val="Arial"/>
        <family val="2"/>
      </rPr>
      <t xml:space="preserve"> tab) and make sure that the budget passes the Error Check found below the budget summary). If the Error Check comes out TRUE, the budget can be submitted. 
If the Error Check has identified errors, please consult the ErrorCk (</t>
    </r>
    <r>
      <rPr>
        <sz val="10"/>
        <color rgb="FFFF0000"/>
        <rFont val="Arial"/>
        <family val="2"/>
      </rPr>
      <t>red</t>
    </r>
    <r>
      <rPr>
        <sz val="10"/>
        <rFont val="Arial"/>
        <family val="2"/>
      </rPr>
      <t xml:space="preserve"> tab</t>
    </r>
    <r>
      <rPr>
        <sz val="10"/>
        <color theme="1"/>
        <rFont val="Arial"/>
        <family val="2"/>
      </rPr>
      <t>) and correct the errors.</t>
    </r>
  </si>
  <si>
    <r>
      <rPr>
        <b/>
        <sz val="10"/>
        <color theme="1"/>
        <rFont val="Arial"/>
        <family val="2"/>
      </rPr>
      <t>6.</t>
    </r>
    <r>
      <rPr>
        <sz val="10"/>
        <color theme="1"/>
        <rFont val="Arial"/>
        <family val="2"/>
      </rPr>
      <t xml:space="preserve"> Under </t>
    </r>
    <r>
      <rPr>
        <b/>
        <sz val="10"/>
        <color theme="1"/>
        <rFont val="Arial"/>
        <family val="2"/>
      </rPr>
      <t xml:space="preserve">Support </t>
    </r>
    <r>
      <rPr>
        <sz val="10"/>
        <color theme="1"/>
        <rFont val="Arial"/>
        <family val="2"/>
      </rPr>
      <t>below, please provide a contact at the applicant organization sponsored research office, who can answer questions regarding this budget.</t>
    </r>
  </si>
  <si>
    <t>As a foundation whose expenses are audited each year, RSF expects you to choose reasonable coach airfares
and moderately priced restaurants and hotels.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</si>
</sst>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quot;$&quot;#,##0.0"/>
    <numFmt numFmtId="167" formatCode="&quot;$&quot;#,##0.00"/>
    <numFmt numFmtId="168" formatCode="[$-409]dd\-mmm\-yy;@"/>
    <numFmt numFmtId="169" formatCode="#,##0.0"/>
    <numFmt numFmtId="170" formatCode="_(&quot;$&quot;* #,##0.00_);_(&quot;$&quot;* \(#,##0.00\);_(&quot;$&quot;* &quot;-&quot;_);_(@_)"/>
    <numFmt numFmtId="171" formatCode="_(* #,##0_);_(* \(#,##0\);_(* &quot;-&quot;??_);_(@_)"/>
    <numFmt numFmtId="172" formatCode="\$#,##0"/>
  </numFmts>
  <fonts count="35" x14ac:knownFonts="1">
    <font>
      <sz val="10"/>
      <color theme="1"/>
      <name val="Arial"/>
      <family val="2"/>
    </font>
    <font>
      <b/>
      <sz val="10"/>
      <color theme="1"/>
      <name val="Arial"/>
      <family val="2"/>
    </font>
    <font>
      <b/>
      <sz val="18"/>
      <color theme="1"/>
      <name val="Calibri"/>
      <family val="2"/>
      <scheme val="minor"/>
    </font>
    <font>
      <sz val="14"/>
      <color theme="1"/>
      <name val="Calibri"/>
      <family val="2"/>
      <scheme val="minor"/>
    </font>
    <font>
      <sz val="10"/>
      <color rgb="FF3F3F76"/>
      <name val="Arial"/>
      <family val="2"/>
    </font>
    <font>
      <i/>
      <sz val="10"/>
      <color theme="1"/>
      <name val="Arial"/>
      <family val="2"/>
    </font>
    <font>
      <sz val="10"/>
      <name val="Arial"/>
      <family val="2"/>
    </font>
    <font>
      <sz val="8"/>
      <name val="Arial"/>
      <family val="2"/>
    </font>
    <font>
      <sz val="10"/>
      <color theme="1"/>
      <name val="Arial"/>
      <family val="2"/>
    </font>
    <font>
      <b/>
      <sz val="11"/>
      <color rgb="FF3F3F3F"/>
      <name val="Calibri"/>
      <family val="2"/>
      <scheme val="minor"/>
    </font>
    <font>
      <b/>
      <sz val="11"/>
      <color rgb="FFFA7D00"/>
      <name val="Calibri"/>
      <family val="2"/>
      <scheme val="minor"/>
    </font>
    <font>
      <sz val="10"/>
      <color rgb="FFFF0000"/>
      <name val="Arial"/>
      <family val="2"/>
    </font>
    <font>
      <sz val="10"/>
      <color rgb="FF0070C0"/>
      <name val="Arial"/>
      <family val="2"/>
    </font>
    <font>
      <u/>
      <sz val="10"/>
      <color theme="10"/>
      <name val="Arial"/>
      <family val="2"/>
    </font>
    <font>
      <b/>
      <sz val="16"/>
      <color theme="5" tint="-0.249977111117893"/>
      <name val="Arial"/>
      <family val="2"/>
    </font>
    <font>
      <sz val="11"/>
      <color theme="1"/>
      <name val="Arial"/>
      <family val="2"/>
    </font>
    <font>
      <sz val="10"/>
      <color theme="0"/>
      <name val="Arial"/>
      <family val="2"/>
    </font>
    <font>
      <b/>
      <sz val="14"/>
      <color theme="0"/>
      <name val="Arial"/>
      <family val="2"/>
    </font>
    <font>
      <b/>
      <sz val="10"/>
      <name val="Arial"/>
      <family val="2"/>
    </font>
    <font>
      <b/>
      <sz val="10"/>
      <color theme="5" tint="-0.249977111117893"/>
      <name val="Arial"/>
      <family val="2"/>
    </font>
    <font>
      <b/>
      <sz val="10"/>
      <color theme="0" tint="-0.499984740745262"/>
      <name val="Arial"/>
      <family val="2"/>
    </font>
    <font>
      <sz val="9"/>
      <color theme="1"/>
      <name val="Arial"/>
      <family val="2"/>
    </font>
    <font>
      <sz val="10"/>
      <color indexed="9"/>
      <name val="Arial"/>
      <family val="2"/>
    </font>
    <font>
      <b/>
      <sz val="10"/>
      <color indexed="9"/>
      <name val="Arial"/>
      <family val="2"/>
    </font>
    <font>
      <b/>
      <sz val="17"/>
      <color theme="5" tint="-0.249977111117893"/>
      <name val="Arial"/>
      <family val="2"/>
    </font>
    <font>
      <i/>
      <sz val="10"/>
      <name val="Arial"/>
      <family val="2"/>
    </font>
    <font>
      <b/>
      <sz val="12"/>
      <color theme="1"/>
      <name val="Arial"/>
      <family val="2"/>
    </font>
    <font>
      <b/>
      <sz val="10"/>
      <color rgb="FFFF0000"/>
      <name val="Arial"/>
      <family val="2"/>
    </font>
    <font>
      <b/>
      <sz val="10"/>
      <color theme="0"/>
      <name val="Arial"/>
      <family val="2"/>
    </font>
    <font>
      <u/>
      <sz val="10"/>
      <color theme="1"/>
      <name val="Arial"/>
      <family val="2"/>
    </font>
    <font>
      <b/>
      <sz val="10"/>
      <color rgb="FF000000"/>
      <name val="Arial"/>
      <family val="2"/>
    </font>
    <font>
      <sz val="14"/>
      <color rgb="FFFF0000"/>
      <name val="Calibri"/>
      <family val="2"/>
      <scheme val="minor"/>
    </font>
    <font>
      <b/>
      <sz val="10"/>
      <color theme="1"/>
      <name val="Arial"/>
      <family val="2"/>
      <charset val="1"/>
    </font>
    <font>
      <sz val="10"/>
      <color rgb="FF3F3F76"/>
      <name val="Arial"/>
      <family val="2"/>
      <charset val="1"/>
    </font>
    <font>
      <b/>
      <sz val="11"/>
      <color rgb="FFFA7D00"/>
      <name val="Calibri"/>
      <family val="2"/>
      <charset val="1"/>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rgb="FFFFFF99"/>
        <bgColor indexed="64"/>
      </patternFill>
    </fill>
    <fill>
      <patternFill patternType="solid">
        <fgColor theme="4" tint="-0.249977111117893"/>
        <bgColor indexed="64"/>
      </patternFill>
    </fill>
    <fill>
      <patternFill patternType="solid">
        <fgColor rgb="FF006600"/>
        <bgColor indexed="64"/>
      </patternFill>
    </fill>
    <fill>
      <patternFill patternType="solid">
        <fgColor rgb="FFF2F2F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CC99"/>
        <bgColor rgb="FFFFCCCC"/>
      </patternFill>
    </fill>
    <fill>
      <patternFill patternType="solid">
        <fgColor rgb="FFF2F2F2"/>
        <bgColor rgb="FFFFFFFF"/>
      </patternFill>
    </fill>
  </fills>
  <borders count="59">
    <border>
      <left/>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rgb="FF3F3F3F"/>
      </left>
      <right style="thin">
        <color rgb="FF3F3F3F"/>
      </right>
      <top style="thin">
        <color rgb="FF3F3F3F"/>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8"/>
      </left>
      <right/>
      <top/>
      <bottom/>
      <diagonal/>
    </border>
    <border>
      <left/>
      <right style="medium">
        <color indexed="8"/>
      </right>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style="thin">
        <color theme="0"/>
      </left>
      <right/>
      <top style="thin">
        <color theme="0"/>
      </top>
      <bottom/>
      <diagonal/>
    </border>
    <border>
      <left/>
      <right/>
      <top style="thin">
        <color theme="0"/>
      </top>
      <bottom/>
      <diagonal/>
    </border>
    <border>
      <left/>
      <right/>
      <top style="thin">
        <color theme="0"/>
      </top>
      <bottom style="thin">
        <color theme="0"/>
      </bottom>
      <diagonal/>
    </border>
    <border>
      <left/>
      <right style="thin">
        <color theme="0" tint="-0.34998626667073579"/>
      </right>
      <top/>
      <bottom/>
      <diagonal/>
    </border>
    <border>
      <left/>
      <right style="thin">
        <color theme="0" tint="-0.34998626667073579"/>
      </right>
      <top/>
      <bottom style="medium">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ck">
        <color indexed="64"/>
      </right>
      <top/>
      <bottom/>
      <diagonal/>
    </border>
    <border>
      <left/>
      <right style="thick">
        <color indexed="64"/>
      </right>
      <top/>
      <bottom style="medium">
        <color indexed="64"/>
      </bottom>
      <diagonal/>
    </border>
    <border>
      <left/>
      <right style="thick">
        <color indexed="64"/>
      </right>
      <top/>
      <bottom style="thin">
        <color indexed="64"/>
      </bottom>
      <diagonal/>
    </border>
    <border>
      <left/>
      <right style="thick">
        <color indexed="64"/>
      </right>
      <top style="thin">
        <color indexed="64"/>
      </top>
      <bottom style="double">
        <color indexed="64"/>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rgb="FF7F7F7F"/>
      </right>
      <top style="thin">
        <color rgb="FF7F7F7F"/>
      </top>
      <bottom style="thin">
        <color rgb="FF7F7F7F"/>
      </bottom>
      <diagonal/>
    </border>
    <border>
      <left style="thin">
        <color rgb="FF7F7F7F"/>
      </left>
      <right style="thick">
        <color indexed="64"/>
      </right>
      <top style="thin">
        <color rgb="FF7F7F7F"/>
      </top>
      <bottom style="thin">
        <color rgb="FF7F7F7F"/>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top/>
      <bottom/>
      <diagonal/>
    </border>
    <border>
      <left/>
      <right/>
      <top/>
      <bottom style="thin">
        <color theme="0"/>
      </bottom>
      <diagonal/>
    </border>
    <border>
      <left style="thin">
        <color rgb="FF7F7F7F"/>
      </left>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theme="0"/>
      </right>
      <top/>
      <bottom style="thin">
        <color theme="0"/>
      </bottom>
      <diagonal/>
    </border>
    <border>
      <left style="thin">
        <color rgb="FF3F3F3F"/>
      </left>
      <right style="thin">
        <color rgb="FF3F3F3F"/>
      </right>
      <top/>
      <bottom style="thin">
        <color rgb="FF3F3F3F"/>
      </bottom>
      <diagonal/>
    </border>
    <border>
      <left style="thin">
        <color theme="0"/>
      </left>
      <right/>
      <top/>
      <bottom style="thin">
        <color theme="0"/>
      </bottom>
      <diagonal/>
    </border>
    <border>
      <left/>
      <right/>
      <top style="thin">
        <color rgb="FF7F7F7F"/>
      </top>
      <bottom/>
      <diagonal/>
    </border>
    <border>
      <left/>
      <right style="thin">
        <color theme="0"/>
      </right>
      <top style="thin">
        <color rgb="FF7F7F7F"/>
      </top>
      <bottom/>
      <diagonal/>
    </border>
    <border>
      <left/>
      <right/>
      <top style="medium">
        <color auto="1"/>
      </top>
      <bottom/>
      <diagonal/>
    </border>
    <border>
      <left style="thin">
        <color rgb="FF7F7F7F"/>
      </left>
      <right style="thin">
        <color rgb="FF7F7F7F"/>
      </right>
      <top style="thin">
        <color rgb="FF7F7F7F"/>
      </top>
      <bottom style="thin">
        <color indexed="64"/>
      </bottom>
      <diagonal/>
    </border>
    <border>
      <left style="thin">
        <color rgb="FF7F7F7F"/>
      </left>
      <right/>
      <top style="thin">
        <color rgb="FF3F3F3F"/>
      </top>
      <bottom style="thin">
        <color rgb="FF7F7F7F"/>
      </bottom>
      <diagonal/>
    </border>
    <border>
      <left/>
      <right/>
      <top style="thin">
        <color rgb="FF3F3F3F"/>
      </top>
      <bottom style="thin">
        <color rgb="FF7F7F7F"/>
      </bottom>
      <diagonal/>
    </border>
    <border>
      <left/>
      <right style="thin">
        <color rgb="FF7F7F7F"/>
      </right>
      <top style="thin">
        <color rgb="FF3F3F3F"/>
      </top>
      <bottom style="thin">
        <color rgb="FF7F7F7F"/>
      </bottom>
      <diagonal/>
    </border>
    <border>
      <left/>
      <right style="thin">
        <color theme="0"/>
      </right>
      <top/>
      <bottom/>
      <diagonal/>
    </border>
    <border>
      <left/>
      <right/>
      <top/>
      <bottom style="thin">
        <color rgb="FF7F7F7F"/>
      </bottom>
      <diagonal/>
    </border>
    <border>
      <left/>
      <right/>
      <top style="thin">
        <color indexed="64"/>
      </top>
      <bottom/>
      <diagonal/>
    </border>
    <border>
      <left/>
      <right style="thin">
        <color rgb="FF7F7F7F"/>
      </right>
      <top/>
      <bottom/>
      <diagonal/>
    </border>
  </borders>
  <cellStyleXfs count="8">
    <xf numFmtId="0" fontId="0" fillId="0" borderId="0"/>
    <xf numFmtId="0" fontId="4" fillId="2" borderId="2" applyNumberFormat="0" applyAlignment="0">
      <protection locked="0"/>
    </xf>
    <xf numFmtId="44" fontId="8" fillId="0" borderId="0" applyFont="0" applyFill="0" applyBorder="0" applyAlignment="0" applyProtection="0"/>
    <xf numFmtId="9" fontId="8" fillId="0" borderId="0" applyFont="0" applyFill="0" applyBorder="0" applyAlignment="0" applyProtection="0"/>
    <xf numFmtId="0" fontId="9" fillId="3" borderId="4" applyNumberFormat="0" applyAlignment="0" applyProtection="0"/>
    <xf numFmtId="0" fontId="10" fillId="3" borderId="2" applyNumberFormat="0" applyAlignment="0" applyProtection="0"/>
    <xf numFmtId="0" fontId="13" fillId="0" borderId="0" applyNumberFormat="0" applyFill="0" applyBorder="0" applyAlignment="0" applyProtection="0"/>
    <xf numFmtId="0" fontId="6" fillId="0" borderId="0"/>
  </cellStyleXfs>
  <cellXfs count="325">
    <xf numFmtId="0" fontId="0" fillId="0" borderId="0" xfId="0"/>
    <xf numFmtId="0" fontId="1" fillId="0" borderId="0" xfId="0" applyFont="1"/>
    <xf numFmtId="0" fontId="2" fillId="0" borderId="1" xfId="0" applyFont="1" applyBorder="1"/>
    <xf numFmtId="0" fontId="0" fillId="0" borderId="1" xfId="0" applyBorder="1"/>
    <xf numFmtId="0" fontId="3" fillId="0" borderId="0" xfId="0" applyFont="1"/>
    <xf numFmtId="0" fontId="0" fillId="0" borderId="0" xfId="0" applyAlignment="1">
      <alignment horizontal="left"/>
    </xf>
    <xf numFmtId="0" fontId="6" fillId="0" borderId="0" xfId="0" applyFont="1"/>
    <xf numFmtId="41" fontId="0" fillId="0" borderId="0" xfId="0" applyNumberFormat="1"/>
    <xf numFmtId="0" fontId="0" fillId="0" borderId="0" xfId="0" quotePrefix="1"/>
    <xf numFmtId="0" fontId="0" fillId="0" borderId="0" xfId="0" applyAlignment="1">
      <alignment horizontal="right"/>
    </xf>
    <xf numFmtId="42" fontId="0" fillId="0" borderId="0" xfId="0" applyNumberFormat="1"/>
    <xf numFmtId="0" fontId="1" fillId="0" borderId="0" xfId="0" quotePrefix="1" applyFont="1"/>
    <xf numFmtId="0" fontId="1" fillId="0" borderId="0" xfId="0" applyFont="1" applyAlignment="1">
      <alignment horizontal="right"/>
    </xf>
    <xf numFmtId="42" fontId="1" fillId="0" borderId="3" xfId="0" applyNumberFormat="1" applyFont="1" applyBorder="1"/>
    <xf numFmtId="42" fontId="1" fillId="0" borderId="0" xfId="0" applyNumberFormat="1" applyFont="1"/>
    <xf numFmtId="0" fontId="1" fillId="0" borderId="0" xfId="0" applyFont="1" applyAlignment="1">
      <alignment horizontal="left"/>
    </xf>
    <xf numFmtId="164" fontId="1" fillId="0" borderId="0" xfId="2" applyNumberFormat="1" applyFont="1" applyAlignment="1">
      <alignment horizontal="left"/>
    </xf>
    <xf numFmtId="0" fontId="0" fillId="0" borderId="5" xfId="0" applyBorder="1" applyAlignment="1">
      <alignment horizontal="centerContinuous"/>
    </xf>
    <xf numFmtId="0" fontId="1" fillId="0" borderId="5" xfId="0" applyFont="1" applyBorder="1" applyAlignment="1">
      <alignment horizontal="centerContinuous"/>
    </xf>
    <xf numFmtId="0" fontId="1" fillId="0" borderId="0" xfId="0" applyFont="1" applyAlignment="1">
      <alignment horizontal="right" wrapText="1"/>
    </xf>
    <xf numFmtId="0" fontId="0" fillId="0" borderId="0" xfId="0" applyAlignment="1">
      <alignment horizontal="center"/>
    </xf>
    <xf numFmtId="164" fontId="0" fillId="0" borderId="0" xfId="0" applyNumberFormat="1"/>
    <xf numFmtId="164" fontId="10" fillId="3" borderId="2" xfId="5" applyNumberFormat="1"/>
    <xf numFmtId="3" fontId="10" fillId="3" borderId="2" xfId="5" applyNumberFormat="1"/>
    <xf numFmtId="164" fontId="9" fillId="3" borderId="6" xfId="4" applyNumberFormat="1" applyBorder="1"/>
    <xf numFmtId="3" fontId="0" fillId="0" borderId="0" xfId="0" applyNumberFormat="1"/>
    <xf numFmtId="0" fontId="1" fillId="0" borderId="0" xfId="0" applyFont="1" applyAlignment="1">
      <alignment horizontal="center" wrapText="1"/>
    </xf>
    <xf numFmtId="166" fontId="0" fillId="0" borderId="0" xfId="0" applyNumberFormat="1"/>
    <xf numFmtId="167" fontId="0" fillId="0" borderId="0" xfId="0" applyNumberFormat="1"/>
    <xf numFmtId="0" fontId="1" fillId="0" borderId="0" xfId="0" applyFont="1" applyAlignment="1">
      <alignment wrapText="1"/>
    </xf>
    <xf numFmtId="0" fontId="1" fillId="0" borderId="0" xfId="0" applyFont="1" applyAlignment="1">
      <alignment horizontal="left" wrapText="1"/>
    </xf>
    <xf numFmtId="164" fontId="9" fillId="3" borderId="6" xfId="4" applyNumberFormat="1" applyBorder="1" applyAlignment="1">
      <alignment horizontal="right"/>
    </xf>
    <xf numFmtId="41" fontId="0" fillId="0" borderId="3" xfId="0" applyNumberFormat="1" applyBorder="1"/>
    <xf numFmtId="0" fontId="4" fillId="2" borderId="2" xfId="1" applyAlignment="1">
      <alignment horizontal="left"/>
      <protection locked="0"/>
    </xf>
    <xf numFmtId="14" fontId="4" fillId="2" borderId="2" xfId="1" applyNumberFormat="1" applyAlignment="1">
      <alignment horizontal="left"/>
      <protection locked="0"/>
    </xf>
    <xf numFmtId="3" fontId="4" fillId="2" borderId="2" xfId="1" applyNumberFormat="1" applyAlignment="1">
      <alignment horizontal="left"/>
      <protection locked="0"/>
    </xf>
    <xf numFmtId="0" fontId="4" fillId="2" borderId="2" xfId="1">
      <protection locked="0"/>
    </xf>
    <xf numFmtId="0" fontId="4" fillId="2" borderId="2" xfId="1" applyAlignment="1">
      <alignment wrapText="1"/>
      <protection locked="0"/>
    </xf>
    <xf numFmtId="0" fontId="4" fillId="2" borderId="2" xfId="1" applyAlignment="1">
      <alignment horizontal="center"/>
      <protection locked="0"/>
    </xf>
    <xf numFmtId="0" fontId="4" fillId="2" borderId="2" xfId="1" applyAlignment="1">
      <alignment horizontal="left" wrapText="1"/>
      <protection locked="0"/>
    </xf>
    <xf numFmtId="0" fontId="0" fillId="0" borderId="0" xfId="0" applyProtection="1">
      <protection locked="0"/>
    </xf>
    <xf numFmtId="0" fontId="0" fillId="0" borderId="0" xfId="0" applyAlignment="1" applyProtection="1">
      <alignment horizontal="center"/>
      <protection locked="0"/>
    </xf>
    <xf numFmtId="164" fontId="4" fillId="2" borderId="2" xfId="1" applyNumberFormat="1">
      <protection locked="0"/>
    </xf>
    <xf numFmtId="165" fontId="4" fillId="2" borderId="2" xfId="3" applyNumberFormat="1" applyFont="1" applyFill="1" applyBorder="1" applyProtection="1">
      <protection locked="0"/>
    </xf>
    <xf numFmtId="3" fontId="4" fillId="2" borderId="2" xfId="1" applyNumberFormat="1">
      <protection locked="0"/>
    </xf>
    <xf numFmtId="164" fontId="1" fillId="0" borderId="0" xfId="2" applyNumberFormat="1" applyFont="1" applyAlignment="1" applyProtection="1">
      <alignment horizontal="left"/>
    </xf>
    <xf numFmtId="0" fontId="10" fillId="3" borderId="2" xfId="5" applyAlignment="1" applyProtection="1">
      <alignment horizontal="center"/>
    </xf>
    <xf numFmtId="164" fontId="10" fillId="3" borderId="2" xfId="5" applyNumberFormat="1" applyProtection="1"/>
    <xf numFmtId="3" fontId="10" fillId="3" borderId="2" xfId="5" applyNumberFormat="1" applyProtection="1"/>
    <xf numFmtId="164" fontId="9" fillId="3" borderId="6" xfId="4" applyNumberFormat="1" applyBorder="1" applyAlignment="1" applyProtection="1">
      <alignment horizontal="right"/>
    </xf>
    <xf numFmtId="3" fontId="4" fillId="2" borderId="2" xfId="1" applyNumberFormat="1" applyAlignment="1">
      <alignment horizontal="center"/>
      <protection locked="0"/>
    </xf>
    <xf numFmtId="6" fontId="4" fillId="2" borderId="2" xfId="2" applyNumberFormat="1" applyFont="1" applyFill="1" applyBorder="1" applyProtection="1">
      <protection locked="0"/>
    </xf>
    <xf numFmtId="0" fontId="0" fillId="0" borderId="0" xfId="0" quotePrefix="1" applyAlignment="1">
      <alignment wrapText="1"/>
    </xf>
    <xf numFmtId="0" fontId="0" fillId="0" borderId="0" xfId="0" quotePrefix="1" applyAlignment="1">
      <alignment horizontal="left" wrapText="1"/>
    </xf>
    <xf numFmtId="0" fontId="1" fillId="0" borderId="0" xfId="0" applyFont="1" applyAlignment="1">
      <alignment vertical="top" wrapText="1"/>
    </xf>
    <xf numFmtId="0" fontId="0" fillId="0" borderId="0" xfId="0" applyAlignment="1">
      <alignment vertical="top" wrapText="1"/>
    </xf>
    <xf numFmtId="0" fontId="0" fillId="0" borderId="16" xfId="0" applyBorder="1" applyAlignment="1">
      <alignment vertical="top" wrapText="1"/>
    </xf>
    <xf numFmtId="0" fontId="0" fillId="0" borderId="15" xfId="0" applyBorder="1" applyAlignment="1">
      <alignment vertical="top" wrapText="1"/>
    </xf>
    <xf numFmtId="0" fontId="0" fillId="0" borderId="13" xfId="0" applyBorder="1" applyAlignment="1">
      <alignment vertical="top" wrapText="1"/>
    </xf>
    <xf numFmtId="0" fontId="0" fillId="0" borderId="19" xfId="0" applyBorder="1" applyAlignment="1">
      <alignment vertical="top" wrapText="1"/>
    </xf>
    <xf numFmtId="0" fontId="0" fillId="0" borderId="18" xfId="0" applyBorder="1" applyAlignment="1">
      <alignment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0" fillId="0" borderId="15" xfId="0" applyBorder="1" applyAlignment="1">
      <alignment horizontal="center" vertical="top" wrapText="1"/>
    </xf>
    <xf numFmtId="0" fontId="0" fillId="0" borderId="17" xfId="0" applyBorder="1" applyAlignment="1">
      <alignment horizontal="center" vertical="top" wrapText="1"/>
    </xf>
    <xf numFmtId="0" fontId="13" fillId="0" borderId="0" xfId="6" quotePrefix="1" applyNumberFormat="1" applyAlignment="1">
      <alignment horizontal="center" vertical="top" wrapText="1"/>
    </xf>
    <xf numFmtId="0" fontId="0" fillId="0" borderId="14" xfId="0" applyBorder="1" applyAlignment="1">
      <alignment horizontal="center" vertical="top" wrapText="1"/>
    </xf>
    <xf numFmtId="0" fontId="0" fillId="0" borderId="18" xfId="0" applyBorder="1" applyAlignment="1">
      <alignment horizontal="center" vertical="top" wrapText="1"/>
    </xf>
    <xf numFmtId="0" fontId="0" fillId="0" borderId="20" xfId="0" applyBorder="1" applyAlignment="1">
      <alignment horizontal="center" vertical="top" wrapText="1"/>
    </xf>
    <xf numFmtId="0" fontId="6" fillId="0" borderId="0" xfId="7"/>
    <xf numFmtId="14" fontId="0" fillId="0" borderId="0" xfId="0" applyNumberFormat="1"/>
    <xf numFmtId="0" fontId="6" fillId="0" borderId="32" xfId="7" applyBorder="1"/>
    <xf numFmtId="0" fontId="21" fillId="0" borderId="33" xfId="0" applyFont="1" applyBorder="1" applyAlignment="1">
      <alignment horizontal="center"/>
    </xf>
    <xf numFmtId="0" fontId="21" fillId="0" borderId="34" xfId="0" applyFont="1" applyBorder="1" applyAlignment="1">
      <alignment horizontal="center"/>
    </xf>
    <xf numFmtId="0" fontId="6" fillId="0" borderId="24" xfId="7" applyBorder="1"/>
    <xf numFmtId="0" fontId="22" fillId="0" borderId="26" xfId="7" applyFont="1" applyBorder="1"/>
    <xf numFmtId="0" fontId="23" fillId="0" borderId="26" xfId="7" applyFont="1" applyBorder="1"/>
    <xf numFmtId="0" fontId="19" fillId="0" borderId="0" xfId="7" applyFont="1" applyAlignment="1">
      <alignment horizontal="left"/>
    </xf>
    <xf numFmtId="168" fontId="18" fillId="0" borderId="24" xfId="7" applyNumberFormat="1" applyFont="1" applyBorder="1" applyAlignment="1">
      <alignment horizontal="center"/>
    </xf>
    <xf numFmtId="168" fontId="18" fillId="0" borderId="26" xfId="7" applyNumberFormat="1" applyFont="1" applyBorder="1" applyAlignment="1">
      <alignment horizontal="center"/>
    </xf>
    <xf numFmtId="0" fontId="6" fillId="0" borderId="0" xfId="7" applyAlignment="1">
      <alignment horizontal="left"/>
    </xf>
    <xf numFmtId="169" fontId="6" fillId="0" borderId="24" xfId="7" applyNumberFormat="1" applyBorder="1" applyAlignment="1">
      <alignment horizontal="center"/>
    </xf>
    <xf numFmtId="14" fontId="4" fillId="2" borderId="2" xfId="1" applyNumberFormat="1">
      <protection locked="0"/>
    </xf>
    <xf numFmtId="0" fontId="4" fillId="2" borderId="2" xfId="1" applyAlignment="1" applyProtection="1">
      <alignment horizontal="left"/>
    </xf>
    <xf numFmtId="0" fontId="0" fillId="0" borderId="11" xfId="0" applyBorder="1"/>
    <xf numFmtId="0" fontId="0" fillId="0" borderId="12" xfId="0" applyBorder="1"/>
    <xf numFmtId="0" fontId="0" fillId="0" borderId="0" xfId="0" applyAlignment="1">
      <alignment horizontal="left" indent="1"/>
    </xf>
    <xf numFmtId="0" fontId="5" fillId="0" borderId="0" xfId="0" applyFont="1"/>
    <xf numFmtId="0" fontId="13" fillId="0" borderId="0" xfId="6" applyFill="1" applyProtection="1"/>
    <xf numFmtId="43" fontId="4" fillId="2" borderId="2" xfId="1" applyNumberFormat="1">
      <protection locked="0"/>
    </xf>
    <xf numFmtId="0" fontId="24" fillId="0" borderId="0" xfId="7" applyFont="1"/>
    <xf numFmtId="0" fontId="14" fillId="0" borderId="0" xfId="7" applyFont="1"/>
    <xf numFmtId="0" fontId="15" fillId="0" borderId="0" xfId="0" applyFont="1"/>
    <xf numFmtId="0" fontId="25" fillId="0" borderId="0" xfId="0" applyFont="1" applyAlignment="1">
      <alignment horizontal="right" vertical="center" wrapText="1"/>
    </xf>
    <xf numFmtId="0" fontId="17" fillId="6" borderId="21" xfId="0" applyFont="1" applyFill="1" applyBorder="1" applyAlignment="1">
      <alignment horizontal="left" vertical="center" indent="1"/>
    </xf>
    <xf numFmtId="0" fontId="18" fillId="6" borderId="22" xfId="0" applyFont="1" applyFill="1" applyBorder="1" applyAlignment="1">
      <alignment vertical="center"/>
    </xf>
    <xf numFmtId="0" fontId="18" fillId="6" borderId="23" xfId="0" applyFont="1" applyFill="1" applyBorder="1" applyAlignment="1">
      <alignment vertical="center"/>
    </xf>
    <xf numFmtId="0" fontId="8" fillId="0" borderId="0" xfId="0" applyFont="1"/>
    <xf numFmtId="0" fontId="17" fillId="6" borderId="23" xfId="0" applyFont="1" applyFill="1" applyBorder="1" applyAlignment="1">
      <alignment horizontal="left" vertical="center" indent="1"/>
    </xf>
    <xf numFmtId="0" fontId="6" fillId="0" borderId="0" xfId="0" applyFont="1" applyAlignment="1">
      <alignment horizontal="right" vertical="center"/>
    </xf>
    <xf numFmtId="0" fontId="8" fillId="0" borderId="24" xfId="0" applyFont="1" applyBorder="1" applyAlignment="1">
      <alignment horizontal="centerContinuous"/>
    </xf>
    <xf numFmtId="0" fontId="8" fillId="0" borderId="0" xfId="0" applyFont="1" applyAlignment="1">
      <alignment horizontal="centerContinuous"/>
    </xf>
    <xf numFmtId="0" fontId="8" fillId="0" borderId="28" xfId="0" applyFont="1" applyBorder="1" applyAlignment="1">
      <alignment horizontal="centerContinuous"/>
    </xf>
    <xf numFmtId="0" fontId="20" fillId="0" borderId="27" xfId="0" applyFont="1" applyBorder="1" applyAlignment="1">
      <alignment wrapText="1"/>
    </xf>
    <xf numFmtId="0" fontId="20" fillId="0" borderId="0" xfId="0" applyFont="1" applyAlignment="1">
      <alignment horizontal="center" wrapText="1"/>
    </xf>
    <xf numFmtId="0" fontId="20" fillId="0" borderId="0" xfId="0" applyFont="1" applyAlignment="1">
      <alignment wrapText="1"/>
    </xf>
    <xf numFmtId="0" fontId="19" fillId="0" borderId="24" xfId="0" applyFont="1" applyBorder="1" applyAlignment="1">
      <alignment horizontal="centerContinuous"/>
    </xf>
    <xf numFmtId="0" fontId="19" fillId="0" borderId="0" xfId="0" applyFont="1" applyAlignment="1">
      <alignment horizontal="centerContinuous"/>
    </xf>
    <xf numFmtId="0" fontId="19" fillId="0" borderId="28" xfId="0" applyFont="1" applyBorder="1" applyAlignment="1">
      <alignment horizontal="centerContinuous"/>
    </xf>
    <xf numFmtId="0" fontId="1" fillId="0" borderId="1" xfId="0" applyFont="1" applyBorder="1" applyAlignment="1">
      <alignment wrapText="1"/>
    </xf>
    <xf numFmtId="0" fontId="1" fillId="0" borderId="1" xfId="0" applyFont="1" applyBorder="1" applyAlignment="1">
      <alignment horizontal="right" wrapText="1"/>
    </xf>
    <xf numFmtId="0" fontId="0" fillId="0" borderId="1" xfId="0" applyBorder="1" applyAlignment="1">
      <alignment wrapText="1"/>
    </xf>
    <xf numFmtId="0" fontId="20" fillId="0" borderId="25" xfId="0" applyFont="1" applyBorder="1" applyAlignment="1">
      <alignment horizontal="centerContinuous" wrapText="1"/>
    </xf>
    <xf numFmtId="0" fontId="20" fillId="0" borderId="29" xfId="0" applyFont="1" applyBorder="1" applyAlignment="1">
      <alignment horizontal="centerContinuous" wrapText="1"/>
    </xf>
    <xf numFmtId="0" fontId="20" fillId="0" borderId="1" xfId="0" applyFont="1" applyBorder="1" applyAlignment="1">
      <alignment horizontal="centerContinuous" wrapText="1"/>
    </xf>
    <xf numFmtId="0" fontId="0" fillId="0" borderId="28" xfId="0" applyBorder="1"/>
    <xf numFmtId="0" fontId="1" fillId="0" borderId="5" xfId="0" applyFont="1" applyBorder="1" applyAlignment="1">
      <alignment wrapText="1"/>
    </xf>
    <xf numFmtId="0" fontId="1" fillId="0" borderId="5" xfId="0" applyFont="1" applyBorder="1" applyAlignment="1">
      <alignment horizontal="right" wrapText="1"/>
    </xf>
    <xf numFmtId="0" fontId="1" fillId="0" borderId="30" xfId="0" applyFont="1" applyBorder="1" applyAlignment="1">
      <alignment horizontal="right" wrapText="1"/>
    </xf>
    <xf numFmtId="42" fontId="0" fillId="0" borderId="28" xfId="0" applyNumberFormat="1" applyBorder="1"/>
    <xf numFmtId="43" fontId="0" fillId="0" borderId="0" xfId="0" applyNumberFormat="1"/>
    <xf numFmtId="41" fontId="0" fillId="0" borderId="28" xfId="0" applyNumberFormat="1" applyBorder="1"/>
    <xf numFmtId="42" fontId="10" fillId="3" borderId="2" xfId="5" applyNumberFormat="1" applyProtection="1"/>
    <xf numFmtId="41" fontId="10" fillId="3" borderId="2" xfId="5" applyNumberFormat="1" applyProtection="1"/>
    <xf numFmtId="41" fontId="10" fillId="3" borderId="2" xfId="5" applyNumberFormat="1" applyAlignment="1" applyProtection="1">
      <alignment horizontal="right"/>
    </xf>
    <xf numFmtId="42" fontId="1" fillId="10" borderId="3" xfId="0" applyNumberFormat="1" applyFont="1" applyFill="1" applyBorder="1"/>
    <xf numFmtId="41" fontId="10" fillId="3" borderId="35" xfId="5" applyNumberFormat="1" applyBorder="1" applyProtection="1"/>
    <xf numFmtId="44" fontId="10" fillId="3" borderId="36" xfId="5" applyNumberFormat="1" applyBorder="1" applyProtection="1"/>
    <xf numFmtId="43" fontId="10" fillId="3" borderId="36" xfId="5" applyNumberFormat="1" applyBorder="1" applyProtection="1"/>
    <xf numFmtId="41" fontId="10" fillId="3" borderId="36" xfId="5" applyNumberFormat="1" applyBorder="1" applyProtection="1"/>
    <xf numFmtId="42" fontId="10" fillId="3" borderId="35" xfId="5" applyNumberFormat="1" applyBorder="1" applyProtection="1"/>
    <xf numFmtId="41" fontId="10" fillId="3" borderId="35" xfId="5" applyNumberFormat="1" applyBorder="1" applyAlignment="1" applyProtection="1">
      <alignment horizontal="right"/>
    </xf>
    <xf numFmtId="42" fontId="1" fillId="10" borderId="31" xfId="0" applyNumberFormat="1" applyFont="1" applyFill="1" applyBorder="1"/>
    <xf numFmtId="42" fontId="10" fillId="3" borderId="36" xfId="5" applyNumberFormat="1" applyBorder="1" applyProtection="1"/>
    <xf numFmtId="0" fontId="0" fillId="0" borderId="1" xfId="0" applyBorder="1" applyAlignment="1">
      <alignment horizontal="centerContinuous" wrapText="1"/>
    </xf>
    <xf numFmtId="4" fontId="4" fillId="2" borderId="35" xfId="1" applyNumberFormat="1" applyBorder="1">
      <protection locked="0"/>
    </xf>
    <xf numFmtId="4" fontId="4" fillId="2" borderId="2" xfId="1" applyNumberFormat="1">
      <protection locked="0"/>
    </xf>
    <xf numFmtId="43" fontId="10" fillId="3" borderId="35" xfId="5" applyNumberFormat="1" applyBorder="1" applyAlignment="1" applyProtection="1">
      <alignment horizontal="right"/>
    </xf>
    <xf numFmtId="0" fontId="0" fillId="0" borderId="29" xfId="0" applyBorder="1" applyAlignment="1">
      <alignment horizontal="centerContinuous" wrapText="1"/>
    </xf>
    <xf numFmtId="41" fontId="10" fillId="3" borderId="36" xfId="5" applyNumberFormat="1" applyBorder="1" applyAlignment="1" applyProtection="1">
      <alignment horizontal="right"/>
    </xf>
    <xf numFmtId="0" fontId="26" fillId="0" borderId="0" xfId="0" applyFont="1"/>
    <xf numFmtId="14" fontId="4" fillId="2" borderId="2" xfId="1" applyNumberFormat="1" applyAlignment="1">
      <protection locked="0"/>
    </xf>
    <xf numFmtId="0" fontId="17" fillId="7" borderId="22" xfId="0" applyFont="1" applyFill="1" applyBorder="1" applyAlignment="1">
      <alignment horizontal="left" vertical="center" indent="1"/>
    </xf>
    <xf numFmtId="0" fontId="0" fillId="0" borderId="0" xfId="0" applyAlignment="1">
      <alignment horizontal="right" vertical="center"/>
    </xf>
    <xf numFmtId="0" fontId="18" fillId="7" borderId="22" xfId="0" applyFont="1" applyFill="1" applyBorder="1" applyAlignment="1">
      <alignment vertical="center"/>
    </xf>
    <xf numFmtId="0" fontId="18" fillId="7" borderId="42" xfId="0" applyFont="1" applyFill="1" applyBorder="1" applyAlignment="1">
      <alignment vertical="center"/>
    </xf>
    <xf numFmtId="0" fontId="18" fillId="7" borderId="40" xfId="0" applyFont="1" applyFill="1" applyBorder="1" applyAlignment="1">
      <alignment vertical="center"/>
    </xf>
    <xf numFmtId="0" fontId="17" fillId="7" borderId="42" xfId="0" applyFont="1" applyFill="1" applyBorder="1" applyAlignment="1">
      <alignment horizontal="left" vertical="center" indent="1"/>
    </xf>
    <xf numFmtId="0" fontId="18" fillId="7" borderId="45" xfId="0" applyFont="1" applyFill="1" applyBorder="1" applyAlignment="1">
      <alignment vertical="center"/>
    </xf>
    <xf numFmtId="0" fontId="18" fillId="6" borderId="40" xfId="0" applyFont="1" applyFill="1" applyBorder="1" applyAlignment="1">
      <alignment vertical="center"/>
    </xf>
    <xf numFmtId="0" fontId="18" fillId="6" borderId="45" xfId="0" applyFont="1" applyFill="1" applyBorder="1" applyAlignment="1">
      <alignment vertical="center"/>
    </xf>
    <xf numFmtId="0" fontId="14" fillId="0" borderId="50" xfId="7" applyFont="1" applyBorder="1"/>
    <xf numFmtId="10" fontId="10" fillId="3" borderId="2" xfId="3" applyNumberFormat="1" applyFont="1" applyFill="1" applyBorder="1" applyProtection="1"/>
    <xf numFmtId="10" fontId="0" fillId="0" borderId="0" xfId="3" applyNumberFormat="1" applyFont="1"/>
    <xf numFmtId="10" fontId="10" fillId="3" borderId="2" xfId="3" applyNumberFormat="1" applyFont="1" applyFill="1" applyBorder="1" applyAlignment="1" applyProtection="1">
      <alignment horizontal="right"/>
    </xf>
    <xf numFmtId="10" fontId="1" fillId="10" borderId="3" xfId="3" applyNumberFormat="1" applyFont="1" applyFill="1" applyBorder="1"/>
    <xf numFmtId="10" fontId="4" fillId="2" borderId="2" xfId="1" applyNumberFormat="1">
      <protection locked="0"/>
    </xf>
    <xf numFmtId="0" fontId="16" fillId="6" borderId="0" xfId="0" applyFont="1" applyFill="1" applyAlignment="1">
      <alignment horizontal="center" vertical="center" textRotation="90"/>
    </xf>
    <xf numFmtId="0" fontId="0" fillId="9" borderId="0" xfId="0" applyFill="1" applyAlignment="1">
      <alignment horizontal="right"/>
    </xf>
    <xf numFmtId="0" fontId="28" fillId="7" borderId="40" xfId="0" applyFont="1" applyFill="1" applyBorder="1" applyAlignment="1">
      <alignment horizontal="right" vertical="center"/>
    </xf>
    <xf numFmtId="0" fontId="28" fillId="7" borderId="45" xfId="0" applyFont="1" applyFill="1" applyBorder="1" applyAlignment="1">
      <alignment horizontal="right" vertical="center"/>
    </xf>
    <xf numFmtId="0" fontId="1" fillId="0" borderId="0" xfId="0" applyFont="1" applyAlignment="1">
      <alignment vertical="center"/>
    </xf>
    <xf numFmtId="0" fontId="0" fillId="0" borderId="0" xfId="0" applyAlignment="1">
      <alignment vertical="center"/>
    </xf>
    <xf numFmtId="9" fontId="10" fillId="0" borderId="0" xfId="5" applyNumberFormat="1" applyFill="1" applyBorder="1" applyAlignment="1" applyProtection="1">
      <alignment horizontal="left"/>
    </xf>
    <xf numFmtId="9" fontId="10" fillId="3" borderId="51" xfId="5" applyNumberFormat="1" applyBorder="1" applyAlignment="1" applyProtection="1">
      <alignment horizontal="left"/>
    </xf>
    <xf numFmtId="0" fontId="1" fillId="0" borderId="24" xfId="0" applyFont="1" applyBorder="1" applyAlignment="1">
      <alignment horizontal="centerContinuous"/>
    </xf>
    <xf numFmtId="170" fontId="1" fillId="10" borderId="31" xfId="0" applyNumberFormat="1" applyFont="1" applyFill="1" applyBorder="1"/>
    <xf numFmtId="0" fontId="24" fillId="0" borderId="0" xfId="7" applyFont="1" applyAlignment="1">
      <alignment vertical="center"/>
    </xf>
    <xf numFmtId="0" fontId="17" fillId="6" borderId="55" xfId="0" applyFont="1" applyFill="1" applyBorder="1" applyAlignment="1">
      <alignment vertical="center"/>
    </xf>
    <xf numFmtId="41" fontId="4" fillId="2" borderId="2" xfId="1" applyNumberFormat="1">
      <protection locked="0"/>
    </xf>
    <xf numFmtId="9" fontId="4" fillId="2" borderId="2" xfId="1" applyNumberFormat="1">
      <protection locked="0"/>
    </xf>
    <xf numFmtId="41" fontId="4" fillId="2" borderId="44" xfId="1" applyNumberFormat="1" applyBorder="1">
      <protection locked="0"/>
    </xf>
    <xf numFmtId="0" fontId="1" fillId="0" borderId="5" xfId="0" applyFont="1" applyBorder="1"/>
    <xf numFmtId="0" fontId="1" fillId="0" borderId="0" xfId="0" quotePrefix="1" applyFont="1" applyAlignment="1">
      <alignment horizontal="left"/>
    </xf>
    <xf numFmtId="164" fontId="10" fillId="3" borderId="2" xfId="5" applyNumberFormat="1" applyAlignment="1" applyProtection="1">
      <alignment horizontal="right"/>
    </xf>
    <xf numFmtId="3" fontId="10" fillId="3" borderId="2" xfId="5" applyNumberFormat="1" applyAlignment="1" applyProtection="1">
      <alignment horizontal="right"/>
    </xf>
    <xf numFmtId="0" fontId="1" fillId="8" borderId="0" xfId="0" applyFont="1" applyFill="1" applyAlignment="1">
      <alignment horizontal="left"/>
    </xf>
    <xf numFmtId="0" fontId="1" fillId="8" borderId="0" xfId="0" applyFont="1" applyFill="1"/>
    <xf numFmtId="0" fontId="1" fillId="8" borderId="0" xfId="0" applyFont="1" applyFill="1" applyAlignment="1">
      <alignment horizontal="center"/>
    </xf>
    <xf numFmtId="0" fontId="0" fillId="8" borderId="0" xfId="0" applyFill="1"/>
    <xf numFmtId="8" fontId="29" fillId="0" borderId="0" xfId="0" applyNumberFormat="1" applyFont="1"/>
    <xf numFmtId="0" fontId="4" fillId="2" borderId="35" xfId="1" applyBorder="1" applyAlignment="1">
      <alignment horizontal="center"/>
      <protection locked="0"/>
    </xf>
    <xf numFmtId="164" fontId="9" fillId="8" borderId="6" xfId="4" applyNumberFormat="1" applyFill="1" applyBorder="1" applyAlignment="1" applyProtection="1">
      <alignment horizontal="right"/>
    </xf>
    <xf numFmtId="0" fontId="4" fillId="2" borderId="2" xfId="1" applyAlignment="1">
      <protection locked="0"/>
    </xf>
    <xf numFmtId="44" fontId="0" fillId="0" borderId="0" xfId="0" applyNumberFormat="1"/>
    <xf numFmtId="41" fontId="0" fillId="0" borderId="57" xfId="0" applyNumberFormat="1" applyBorder="1"/>
    <xf numFmtId="3" fontId="10" fillId="0" borderId="0" xfId="5" applyNumberFormat="1" applyFill="1" applyBorder="1" applyProtection="1"/>
    <xf numFmtId="9" fontId="4" fillId="2" borderId="2" xfId="3" applyFont="1" applyFill="1" applyBorder="1" applyProtection="1">
      <protection locked="0"/>
    </xf>
    <xf numFmtId="1" fontId="4" fillId="2" borderId="2" xfId="3" applyNumberFormat="1" applyFont="1" applyFill="1" applyBorder="1" applyProtection="1">
      <protection locked="0"/>
    </xf>
    <xf numFmtId="0" fontId="10" fillId="3" borderId="2" xfId="5" applyNumberFormat="1" applyAlignment="1" applyProtection="1">
      <alignment horizontal="left"/>
    </xf>
    <xf numFmtId="0" fontId="1" fillId="0" borderId="0" xfId="0" applyFont="1" applyAlignment="1">
      <alignment horizontal="center"/>
    </xf>
    <xf numFmtId="0" fontId="30" fillId="0" borderId="0" xfId="0" applyFont="1" applyAlignment="1">
      <alignment horizontal="center" wrapText="1"/>
    </xf>
    <xf numFmtId="0" fontId="1" fillId="0" borderId="56" xfId="0" applyFont="1" applyBorder="1" applyAlignment="1">
      <alignment horizontal="center" wrapText="1"/>
    </xf>
    <xf numFmtId="0" fontId="1" fillId="0" borderId="56" xfId="0" applyFont="1" applyBorder="1" applyAlignment="1">
      <alignment wrapText="1"/>
    </xf>
    <xf numFmtId="0" fontId="0" fillId="0" borderId="7" xfId="0" applyBorder="1"/>
    <xf numFmtId="0" fontId="0" fillId="0" borderId="8" xfId="0" applyBorder="1"/>
    <xf numFmtId="0" fontId="0" fillId="11" borderId="9" xfId="0" applyFill="1" applyBorder="1"/>
    <xf numFmtId="0" fontId="0" fillId="11" borderId="10" xfId="0" applyFill="1" applyBorder="1"/>
    <xf numFmtId="0" fontId="4" fillId="2" borderId="2" xfId="1" applyNumberFormat="1">
      <protection locked="0"/>
    </xf>
    <xf numFmtId="0" fontId="0" fillId="0" borderId="0" xfId="0" applyAlignment="1">
      <alignment horizontal="left" indent="2"/>
    </xf>
    <xf numFmtId="10" fontId="4" fillId="2" borderId="2" xfId="3" applyNumberFormat="1" applyFont="1" applyFill="1" applyBorder="1" applyProtection="1">
      <protection locked="0"/>
    </xf>
    <xf numFmtId="167" fontId="4" fillId="2" borderId="2" xfId="1" applyNumberFormat="1">
      <protection locked="0"/>
    </xf>
    <xf numFmtId="164" fontId="4" fillId="2" borderId="2" xfId="2" applyNumberFormat="1" applyFont="1" applyFill="1" applyBorder="1" applyProtection="1">
      <protection locked="0"/>
    </xf>
    <xf numFmtId="0" fontId="1" fillId="0" borderId="0" xfId="0" applyFont="1" applyAlignment="1">
      <alignment horizontal="centerContinuous"/>
    </xf>
    <xf numFmtId="0" fontId="0" fillId="0" borderId="0" xfId="0" applyAlignment="1">
      <alignment horizontal="centerContinuous"/>
    </xf>
    <xf numFmtId="171" fontId="10" fillId="3" borderId="35" xfId="5" applyNumberFormat="1" applyBorder="1" applyAlignment="1" applyProtection="1">
      <alignment horizontal="right"/>
    </xf>
    <xf numFmtId="0" fontId="1" fillId="0" borderId="28" xfId="0" applyFont="1" applyBorder="1" applyAlignment="1">
      <alignment horizontal="right" wrapText="1"/>
    </xf>
    <xf numFmtId="4" fontId="4" fillId="2" borderId="0" xfId="1" applyNumberFormat="1" applyBorder="1">
      <protection locked="0"/>
    </xf>
    <xf numFmtId="9" fontId="10" fillId="0" borderId="57" xfId="5" applyNumberFormat="1" applyFill="1" applyBorder="1" applyAlignment="1" applyProtection="1">
      <alignment horizontal="left"/>
    </xf>
    <xf numFmtId="0" fontId="3" fillId="0" borderId="0" xfId="0" applyFont="1" applyAlignment="1">
      <alignment horizontal="left"/>
    </xf>
    <xf numFmtId="0" fontId="31" fillId="0" borderId="0" xfId="0" applyFont="1" applyAlignment="1">
      <alignment horizontal="left"/>
    </xf>
    <xf numFmtId="0" fontId="1" fillId="8" borderId="0" xfId="0" applyFont="1" applyFill="1" applyAlignment="1">
      <alignment horizontal="right"/>
    </xf>
    <xf numFmtId="0" fontId="32" fillId="0" borderId="0" xfId="0" applyFont="1" applyAlignment="1">
      <alignment horizontal="left"/>
    </xf>
    <xf numFmtId="0" fontId="32" fillId="0" borderId="0" xfId="0" applyFont="1"/>
    <xf numFmtId="0" fontId="32" fillId="0" borderId="0" xfId="0" applyFont="1" applyAlignment="1">
      <alignment horizontal="center" wrapText="1"/>
    </xf>
    <xf numFmtId="0" fontId="32" fillId="0" borderId="0" xfId="0" applyFont="1" applyAlignment="1">
      <alignment horizontal="right" wrapText="1"/>
    </xf>
    <xf numFmtId="0" fontId="33" fillId="12" borderId="2" xfId="0" applyFont="1" applyFill="1" applyBorder="1" applyAlignment="1" applyProtection="1">
      <alignment wrapText="1"/>
      <protection locked="0"/>
    </xf>
    <xf numFmtId="0" fontId="34" fillId="13" borderId="2" xfId="0" applyFont="1" applyFill="1" applyBorder="1" applyAlignment="1">
      <alignment horizontal="center"/>
    </xf>
    <xf numFmtId="172" fontId="33" fillId="12" borderId="2" xfId="0" applyNumberFormat="1" applyFont="1" applyFill="1" applyBorder="1" applyProtection="1">
      <protection locked="0"/>
    </xf>
    <xf numFmtId="165" fontId="33" fillId="12" borderId="2" xfId="0" applyNumberFormat="1" applyFont="1" applyFill="1" applyBorder="1" applyProtection="1">
      <protection locked="0"/>
    </xf>
    <xf numFmtId="9" fontId="33" fillId="12" borderId="2" xfId="0" applyNumberFormat="1" applyFont="1" applyFill="1" applyBorder="1" applyProtection="1">
      <protection locked="0"/>
    </xf>
    <xf numFmtId="172" fontId="34" fillId="13" borderId="2" xfId="0" applyNumberFormat="1" applyFont="1" applyFill="1" applyBorder="1" applyAlignment="1">
      <alignment horizontal="right"/>
    </xf>
    <xf numFmtId="3" fontId="34" fillId="13" borderId="2" xfId="0" applyNumberFormat="1" applyFont="1" applyFill="1" applyBorder="1" applyAlignment="1">
      <alignment horizontal="right"/>
    </xf>
    <xf numFmtId="0" fontId="32" fillId="13" borderId="0" xfId="0" applyFont="1" applyFill="1" applyAlignment="1">
      <alignment horizontal="left"/>
    </xf>
    <xf numFmtId="0" fontId="32" fillId="13" borderId="0" xfId="0" applyFont="1" applyFill="1"/>
    <xf numFmtId="0" fontId="32" fillId="0" borderId="0" xfId="0" applyFont="1" applyAlignment="1">
      <alignment horizontal="right"/>
    </xf>
    <xf numFmtId="172" fontId="10" fillId="3" borderId="2" xfId="5" applyNumberFormat="1" applyAlignment="1" applyProtection="1">
      <alignment horizontal="right"/>
    </xf>
    <xf numFmtId="172" fontId="0" fillId="0" borderId="0" xfId="0" applyNumberFormat="1" applyAlignment="1">
      <alignment horizontal="right"/>
    </xf>
    <xf numFmtId="172" fontId="10" fillId="3" borderId="2" xfId="5" applyNumberFormat="1" applyProtection="1"/>
    <xf numFmtId="172" fontId="0" fillId="0" borderId="0" xfId="0" applyNumberFormat="1"/>
    <xf numFmtId="164" fontId="4" fillId="2" borderId="35" xfId="1" applyNumberFormat="1" applyBorder="1" applyAlignment="1">
      <protection locked="0"/>
    </xf>
    <xf numFmtId="0" fontId="0" fillId="4" borderId="9" xfId="0" applyFill="1" applyBorder="1" applyAlignment="1">
      <alignment horizontal="left" vertical="center" wrapText="1"/>
    </xf>
    <xf numFmtId="0" fontId="0" fillId="4" borderId="10" xfId="0"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5" borderId="9" xfId="0" applyFont="1" applyFill="1" applyBorder="1" applyAlignment="1">
      <alignment horizontal="center" vertical="center" wrapText="1"/>
    </xf>
    <xf numFmtId="0" fontId="0" fillId="5" borderId="10" xfId="0" applyFill="1" applyBorder="1" applyAlignment="1">
      <alignment horizontal="center" vertical="center" wrapText="1"/>
    </xf>
    <xf numFmtId="0" fontId="3" fillId="0" borderId="50" xfId="0" applyFont="1" applyBorder="1" applyAlignment="1">
      <alignment horizontal="left"/>
    </xf>
    <xf numFmtId="0" fontId="0" fillId="4" borderId="11" xfId="0" applyFill="1" applyBorder="1" applyAlignment="1">
      <alignment horizontal="left" vertical="center" wrapText="1"/>
    </xf>
    <xf numFmtId="0" fontId="0" fillId="4" borderId="12" xfId="0" applyFill="1" applyBorder="1" applyAlignment="1">
      <alignment horizontal="left" vertical="center" wrapText="1"/>
    </xf>
    <xf numFmtId="0" fontId="0" fillId="4" borderId="7" xfId="0" applyFill="1" applyBorder="1" applyAlignment="1">
      <alignment horizontal="left" wrapText="1"/>
    </xf>
    <xf numFmtId="0" fontId="0" fillId="4" borderId="8" xfId="0" applyFill="1" applyBorder="1" applyAlignment="1">
      <alignment horizontal="left"/>
    </xf>
    <xf numFmtId="0" fontId="13" fillId="4" borderId="9" xfId="6" applyFill="1" applyBorder="1" applyAlignment="1" applyProtection="1">
      <alignment horizontal="left" vertical="top" wrapText="1"/>
    </xf>
    <xf numFmtId="0" fontId="13" fillId="4" borderId="10" xfId="6" applyFill="1" applyBorder="1" applyAlignment="1" applyProtection="1">
      <alignment horizontal="left" vertical="top"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13" fillId="5" borderId="9" xfId="6" applyFill="1" applyBorder="1" applyAlignment="1">
      <alignment horizontal="center" vertical="center" wrapText="1"/>
    </xf>
    <xf numFmtId="0" fontId="0" fillId="0" borderId="0" xfId="0" quotePrefix="1" applyAlignment="1">
      <alignment horizontal="left" wrapText="1"/>
    </xf>
    <xf numFmtId="0" fontId="0" fillId="0" borderId="0" xfId="0" quotePrefix="1" applyAlignment="1">
      <alignment wrapText="1"/>
    </xf>
    <xf numFmtId="0" fontId="0" fillId="0" borderId="0" xfId="0" applyAlignment="1">
      <alignment horizontal="left" wrapText="1"/>
    </xf>
    <xf numFmtId="0" fontId="24" fillId="0" borderId="0" xfId="7" applyFont="1" applyAlignment="1">
      <alignment horizontal="left"/>
    </xf>
    <xf numFmtId="0" fontId="16" fillId="6" borderId="37" xfId="0" applyFont="1" applyFill="1" applyBorder="1" applyAlignment="1">
      <alignment horizontal="center" vertical="center" textRotation="90"/>
    </xf>
    <xf numFmtId="0" fontId="16" fillId="6" borderId="38" xfId="0" applyFont="1" applyFill="1" applyBorder="1" applyAlignment="1">
      <alignment horizontal="center" vertical="center" textRotation="90"/>
    </xf>
    <xf numFmtId="0" fontId="16" fillId="6" borderId="39" xfId="0" applyFont="1" applyFill="1" applyBorder="1" applyAlignment="1">
      <alignment horizontal="center" vertical="center" textRotation="90"/>
    </xf>
    <xf numFmtId="0" fontId="16" fillId="6" borderId="22" xfId="0" applyFont="1" applyFill="1" applyBorder="1" applyAlignment="1">
      <alignment horizontal="center" vertical="center" textRotation="90"/>
    </xf>
    <xf numFmtId="0" fontId="16" fillId="6" borderId="0" xfId="0" applyFont="1" applyFill="1" applyAlignment="1">
      <alignment horizontal="center" vertical="center" textRotation="90"/>
    </xf>
    <xf numFmtId="0" fontId="13" fillId="5" borderId="11" xfId="6" applyFill="1" applyBorder="1" applyAlignment="1">
      <alignment horizontal="left" vertical="center"/>
    </xf>
    <xf numFmtId="0" fontId="13" fillId="5" borderId="1" xfId="6" applyFill="1" applyBorder="1" applyAlignment="1">
      <alignment horizontal="left" vertical="center"/>
    </xf>
    <xf numFmtId="0" fontId="13" fillId="5" borderId="12" xfId="6" applyFill="1" applyBorder="1" applyAlignment="1">
      <alignment horizontal="left" vertical="center"/>
    </xf>
    <xf numFmtId="0" fontId="1" fillId="5" borderId="7" xfId="0" applyFont="1" applyFill="1" applyBorder="1" applyAlignment="1">
      <alignment horizontal="left" vertical="center" wrapText="1"/>
    </xf>
    <xf numFmtId="0" fontId="1" fillId="5" borderId="50" xfId="0" applyFont="1" applyFill="1" applyBorder="1" applyAlignment="1">
      <alignment horizontal="left" vertical="center" wrapText="1"/>
    </xf>
    <xf numFmtId="0" fontId="1" fillId="5" borderId="8" xfId="0" applyFont="1" applyFill="1" applyBorder="1" applyAlignment="1">
      <alignment horizontal="left" vertical="center" wrapText="1"/>
    </xf>
    <xf numFmtId="0" fontId="0" fillId="5" borderId="9" xfId="0" applyFill="1" applyBorder="1" applyAlignment="1">
      <alignment horizontal="left" vertical="center" wrapText="1"/>
    </xf>
    <xf numFmtId="0" fontId="0" fillId="5" borderId="0" xfId="0" applyFill="1" applyAlignment="1">
      <alignment horizontal="left" vertical="center" wrapText="1"/>
    </xf>
    <xf numFmtId="0" fontId="0" fillId="5" borderId="10" xfId="0"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7" xfId="0" applyFont="1" applyFill="1" applyBorder="1" applyAlignment="1">
      <alignment horizontal="left" vertical="center"/>
    </xf>
    <xf numFmtId="0" fontId="1" fillId="5" borderId="50" xfId="0" applyFont="1" applyFill="1" applyBorder="1" applyAlignment="1">
      <alignment horizontal="left" vertical="center"/>
    </xf>
    <xf numFmtId="0" fontId="1" fillId="5" borderId="8" xfId="0" applyFont="1" applyFill="1" applyBorder="1" applyAlignment="1">
      <alignment horizontal="left" vertical="center"/>
    </xf>
    <xf numFmtId="0" fontId="0" fillId="5" borderId="9" xfId="0" applyFill="1" applyBorder="1" applyAlignment="1">
      <alignment horizontal="left" vertical="center"/>
    </xf>
    <xf numFmtId="0" fontId="0" fillId="5" borderId="0" xfId="0" applyFill="1" applyAlignment="1">
      <alignment horizontal="left" vertical="center"/>
    </xf>
    <xf numFmtId="0" fontId="0" fillId="5" borderId="10" xfId="0" applyFill="1" applyBorder="1" applyAlignment="1">
      <alignment horizontal="left" vertical="center"/>
    </xf>
    <xf numFmtId="0" fontId="13" fillId="5" borderId="11" xfId="6" applyFill="1" applyBorder="1" applyAlignment="1">
      <alignment wrapText="1"/>
    </xf>
    <xf numFmtId="0" fontId="13" fillId="5" borderId="1" xfId="6" applyFill="1" applyBorder="1" applyAlignment="1">
      <alignment wrapText="1"/>
    </xf>
    <xf numFmtId="0" fontId="13" fillId="5" borderId="12" xfId="6" applyFill="1" applyBorder="1" applyAlignment="1">
      <alignment wrapText="1"/>
    </xf>
    <xf numFmtId="42" fontId="1" fillId="0" borderId="48" xfId="0" applyNumberFormat="1" applyFont="1" applyBorder="1" applyAlignment="1">
      <alignment horizontal="left"/>
    </xf>
    <xf numFmtId="42" fontId="1" fillId="0" borderId="49" xfId="0" applyNumberFormat="1" applyFont="1" applyBorder="1" applyAlignment="1">
      <alignment horizontal="left"/>
    </xf>
    <xf numFmtId="14" fontId="4" fillId="2" borderId="35" xfId="1" applyNumberFormat="1" applyBorder="1" applyAlignment="1">
      <alignment horizontal="left" vertical="center"/>
      <protection locked="0"/>
    </xf>
    <xf numFmtId="14" fontId="4" fillId="2" borderId="2" xfId="1" applyNumberFormat="1" applyAlignment="1">
      <alignment horizontal="left" vertical="center"/>
      <protection locked="0"/>
    </xf>
    <xf numFmtId="14" fontId="4" fillId="2" borderId="43" xfId="1" applyNumberFormat="1" applyBorder="1" applyAlignment="1">
      <alignment horizontal="left" vertical="center"/>
      <protection locked="0"/>
    </xf>
    <xf numFmtId="14" fontId="4" fillId="2" borderId="2" xfId="1" applyNumberFormat="1" applyAlignment="1">
      <alignment horizontal="left"/>
      <protection locked="0"/>
    </xf>
    <xf numFmtId="14" fontId="4" fillId="2" borderId="44" xfId="1" applyNumberFormat="1" applyBorder="1" applyAlignment="1">
      <alignment horizontal="left"/>
      <protection locked="0"/>
    </xf>
    <xf numFmtId="14" fontId="4" fillId="2" borderId="52" xfId="1" applyNumberFormat="1" applyBorder="1" applyAlignment="1">
      <alignment horizontal="left"/>
      <protection locked="0"/>
    </xf>
    <xf numFmtId="14" fontId="4" fillId="2" borderId="53" xfId="1" applyNumberFormat="1" applyBorder="1" applyAlignment="1">
      <alignment horizontal="left"/>
      <protection locked="0"/>
    </xf>
    <xf numFmtId="14" fontId="4" fillId="2" borderId="54" xfId="1" applyNumberFormat="1" applyBorder="1" applyAlignment="1">
      <alignment horizontal="left"/>
      <protection locked="0"/>
    </xf>
    <xf numFmtId="0" fontId="16" fillId="7" borderId="21" xfId="0" applyFont="1" applyFill="1" applyBorder="1" applyAlignment="1">
      <alignment horizontal="center" vertical="center" textRotation="90"/>
    </xf>
    <xf numFmtId="0" fontId="16" fillId="7" borderId="41" xfId="0" applyFont="1" applyFill="1" applyBorder="1" applyAlignment="1">
      <alignment horizontal="center" vertical="center" textRotation="90"/>
    </xf>
    <xf numFmtId="0" fontId="16" fillId="7" borderId="38" xfId="0" applyFont="1" applyFill="1" applyBorder="1" applyAlignment="1">
      <alignment horizontal="center" vertical="center" textRotation="90"/>
    </xf>
    <xf numFmtId="0" fontId="16" fillId="7" borderId="39" xfId="0" applyFont="1" applyFill="1" applyBorder="1" applyAlignment="1">
      <alignment horizontal="center" vertical="center" textRotation="90"/>
    </xf>
    <xf numFmtId="0" fontId="17" fillId="7" borderId="21" xfId="0" applyFont="1" applyFill="1" applyBorder="1" applyAlignment="1">
      <alignment horizontal="left" vertical="center" indent="1"/>
    </xf>
    <xf numFmtId="0" fontId="17" fillId="7" borderId="22" xfId="0" applyFont="1" applyFill="1" applyBorder="1" applyAlignment="1">
      <alignment horizontal="left" vertical="center" indent="1"/>
    </xf>
    <xf numFmtId="0" fontId="17" fillId="7" borderId="47" xfId="0" applyFont="1" applyFill="1" applyBorder="1" applyAlignment="1">
      <alignment horizontal="left" vertical="center" indent="1"/>
    </xf>
    <xf numFmtId="0" fontId="17" fillId="7" borderId="42" xfId="0" applyFont="1" applyFill="1" applyBorder="1" applyAlignment="1">
      <alignment horizontal="left" vertical="center" indent="1"/>
    </xf>
    <xf numFmtId="14" fontId="9" fillId="3" borderId="46" xfId="4" applyNumberFormat="1" applyBorder="1" applyAlignment="1" applyProtection="1">
      <alignment horizontal="left"/>
    </xf>
    <xf numFmtId="0" fontId="17" fillId="6" borderId="41" xfId="0" applyFont="1" applyFill="1" applyBorder="1" applyAlignment="1">
      <alignment horizontal="left" vertical="center"/>
    </xf>
    <xf numFmtId="0" fontId="17" fillId="6" borderId="0" xfId="0" applyFont="1" applyFill="1" applyAlignment="1">
      <alignment horizontal="left" vertical="center"/>
    </xf>
    <xf numFmtId="14" fontId="4" fillId="2" borderId="43" xfId="1" applyNumberFormat="1" applyBorder="1" applyAlignment="1">
      <alignment horizontal="left"/>
      <protection locked="0"/>
    </xf>
    <xf numFmtId="0" fontId="16" fillId="7" borderId="37" xfId="0" applyFont="1" applyFill="1" applyBorder="1" applyAlignment="1">
      <alignment horizontal="center" vertical="center" textRotation="90"/>
    </xf>
    <xf numFmtId="0" fontId="25" fillId="0" borderId="0" xfId="0" applyFont="1" applyAlignment="1">
      <alignment horizontal="center" vertical="center" wrapText="1"/>
    </xf>
    <xf numFmtId="0" fontId="17" fillId="6" borderId="21" xfId="0" applyFont="1" applyFill="1" applyBorder="1" applyAlignment="1">
      <alignment horizontal="left" vertical="center"/>
    </xf>
    <xf numFmtId="0" fontId="17" fillId="6" borderId="22" xfId="0" applyFont="1" applyFill="1" applyBorder="1" applyAlignment="1">
      <alignment horizontal="left" vertical="center"/>
    </xf>
    <xf numFmtId="0" fontId="17" fillId="6" borderId="40" xfId="0" applyFont="1" applyFill="1" applyBorder="1" applyAlignment="1">
      <alignment horizontal="left" vertical="center"/>
    </xf>
    <xf numFmtId="0" fontId="17" fillId="6" borderId="47" xfId="0" applyFont="1" applyFill="1" applyBorder="1" applyAlignment="1">
      <alignment horizontal="left" vertical="center"/>
    </xf>
    <xf numFmtId="0" fontId="17" fillId="6" borderId="42" xfId="0" applyFont="1" applyFill="1" applyBorder="1" applyAlignment="1">
      <alignment horizontal="left" vertical="center"/>
    </xf>
    <xf numFmtId="0" fontId="17" fillId="6" borderId="45" xfId="0" applyFont="1" applyFill="1" applyBorder="1" applyAlignment="1">
      <alignment horizontal="left" vertical="center"/>
    </xf>
    <xf numFmtId="0" fontId="0" fillId="5" borderId="7" xfId="0" applyFill="1" applyBorder="1" applyAlignment="1">
      <alignment horizontal="left" vertical="center" wrapText="1"/>
    </xf>
    <xf numFmtId="0" fontId="0" fillId="5" borderId="50" xfId="0" applyFill="1" applyBorder="1" applyAlignment="1">
      <alignment horizontal="left" vertical="center" wrapText="1"/>
    </xf>
    <xf numFmtId="0" fontId="0" fillId="5" borderId="8" xfId="0" applyFill="1" applyBorder="1" applyAlignment="1">
      <alignment horizontal="left" vertical="center" wrapText="1"/>
    </xf>
    <xf numFmtId="0" fontId="0" fillId="5" borderId="11" xfId="0" applyFill="1" applyBorder="1" applyAlignment="1">
      <alignment horizontal="left" vertical="center" wrapText="1"/>
    </xf>
    <xf numFmtId="0" fontId="0" fillId="5" borderId="1" xfId="0" applyFill="1" applyBorder="1" applyAlignment="1">
      <alignment horizontal="left" vertical="center" wrapText="1"/>
    </xf>
    <xf numFmtId="0" fontId="0" fillId="5" borderId="12" xfId="0" applyFill="1" applyBorder="1" applyAlignment="1">
      <alignment horizontal="left" vertical="center" wrapText="1"/>
    </xf>
    <xf numFmtId="0" fontId="1" fillId="8" borderId="0" xfId="0" applyFont="1" applyFill="1" applyAlignment="1">
      <alignment horizontal="right"/>
    </xf>
    <xf numFmtId="0" fontId="32" fillId="13" borderId="0" xfId="0" applyFont="1" applyFill="1" applyAlignment="1">
      <alignment horizontal="right"/>
    </xf>
    <xf numFmtId="0" fontId="32" fillId="13" borderId="58" xfId="0" applyFont="1" applyFill="1" applyBorder="1" applyAlignment="1">
      <alignment horizontal="right"/>
    </xf>
    <xf numFmtId="0" fontId="1" fillId="0" borderId="0" xfId="0" applyFont="1" applyAlignment="1">
      <alignment horizontal="center"/>
    </xf>
    <xf numFmtId="0" fontId="4" fillId="2" borderId="43" xfId="1" applyBorder="1" applyAlignment="1">
      <alignment horizontal="left" wrapText="1"/>
      <protection locked="0"/>
    </xf>
    <xf numFmtId="0" fontId="4" fillId="2" borderId="35" xfId="1" applyBorder="1" applyAlignment="1">
      <alignment horizontal="left" wrapText="1"/>
      <protection locked="0"/>
    </xf>
    <xf numFmtId="0" fontId="1" fillId="0" borderId="56" xfId="0" applyFont="1" applyBorder="1" applyAlignment="1">
      <alignment horizontal="left" wrapText="1"/>
    </xf>
  </cellXfs>
  <cellStyles count="8">
    <cellStyle name="Calculation" xfId="5" builtinId="22"/>
    <cellStyle name="Currency" xfId="2" builtinId="4"/>
    <cellStyle name="Hyperlink" xfId="6" builtinId="8"/>
    <cellStyle name="Input" xfId="1" builtinId="20" customBuiltin="1"/>
    <cellStyle name="Normal" xfId="0" builtinId="0"/>
    <cellStyle name="Normal 2" xfId="7" xr:uid="{D2CB9F30-B0CF-4BA3-80AB-BCD59111D145}"/>
    <cellStyle name="Output" xfId="4" builtinId="21"/>
    <cellStyle name="Percent" xfId="3" builtinId="5"/>
  </cellStyles>
  <dxfs count="2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C00000"/>
      </font>
      <fill>
        <patternFill>
          <bgColor rgb="FFFFCCCC"/>
        </patternFill>
      </fill>
    </dxf>
    <dxf>
      <font>
        <b/>
        <i val="0"/>
        <color rgb="FF00B050"/>
      </font>
      <fill>
        <patternFill patternType="none">
          <bgColor auto="1"/>
        </patternFill>
      </fill>
    </dxf>
    <dxf>
      <font>
        <b/>
        <i val="0"/>
        <color rgb="FFFF0000"/>
      </font>
      <fill>
        <patternFill patternType="none">
          <bgColor auto="1"/>
        </patternFill>
      </fill>
    </dxf>
    <dxf>
      <font>
        <color rgb="FF9C0006"/>
      </font>
      <fill>
        <patternFill>
          <bgColor rgb="FFFFC7CE"/>
        </patternFill>
      </fill>
    </dxf>
    <dxf>
      <font>
        <color rgb="FF006100"/>
      </font>
      <fill>
        <patternFill>
          <bgColor rgb="FFC6EFCE"/>
        </patternFill>
      </fill>
    </dxf>
    <dxf>
      <font>
        <b/>
        <i val="0"/>
        <color rgb="FF00B050"/>
      </font>
    </dxf>
  </dxfs>
  <tableStyles count="0" defaultTableStyle="TableStyleMedium2" defaultPivotStyle="PivotStyleLight16"/>
  <colors>
    <mruColors>
      <color rgb="FFFFFF99"/>
      <color rgb="FFF2F2F2"/>
      <color rgb="FF7F7F7F"/>
      <color rgb="FFFFCCCC"/>
      <color rgb="FF9C0006"/>
      <color rgb="FF006600"/>
      <color rgb="FF88A743"/>
      <color rgb="FFFFC7CE"/>
      <color rgb="FFAFC876"/>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Analytics!$R$2</c:f>
          <c:strCache>
            <c:ptCount val="1"/>
            <c:pt idx="0">
              <c:v>Percentage Budget Variance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Analytics!$R$9</c:f>
              <c:strCache>
                <c:ptCount val="1"/>
              </c:strCache>
            </c:strRef>
          </c:tx>
          <c:spPr>
            <a:solidFill>
              <a:srgbClr val="00B0F0"/>
            </a:solidFill>
            <a:ln>
              <a:noFill/>
            </a:ln>
            <a:effectLst/>
          </c:spPr>
          <c:invertIfNegative val="0"/>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Analytics!$R$10:$R$28</c15:sqref>
                  </c15:fullRef>
                </c:ext>
              </c:extLst>
              <c:f>(Analytics!$R$10:$R$14,Analytics!$R$18:$R$20,Analytics!$R$24,Analytics!$R$26,Analytics!$R$28)</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E2B2-4B9C-882E-617208734C59}"/>
            </c:ext>
          </c:extLst>
        </c:ser>
        <c:ser>
          <c:idx val="1"/>
          <c:order val="1"/>
          <c:tx>
            <c:strRef>
              <c:f>Analytics!$S$9</c:f>
              <c:strCache>
                <c:ptCount val="1"/>
              </c:strCache>
            </c:strRef>
          </c:tx>
          <c:spPr>
            <a:solidFill>
              <a:schemeClr val="accent2"/>
            </a:solidFill>
            <a:ln>
              <a:noFill/>
            </a:ln>
            <a:effectLst/>
          </c:spPr>
          <c:invertIfNegative val="0"/>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Analytics!$S$10:$S$28</c15:sqref>
                  </c15:fullRef>
                </c:ext>
              </c:extLst>
              <c:f>(Analytics!$S$10:$S$14,Analytics!$S$18:$S$20,Analytics!$S$24,Analytics!$S$26,Analytics!$S$28)</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FDC-4AA8-91FF-0DDC9EC8A081}"/>
            </c:ext>
          </c:extLst>
        </c:ser>
        <c:ser>
          <c:idx val="2"/>
          <c:order val="2"/>
          <c:tx>
            <c:strRef>
              <c:f>Analytics!$T$9</c:f>
              <c:strCache>
                <c:ptCount val="1"/>
              </c:strCache>
            </c:strRef>
          </c:tx>
          <c:spPr>
            <a:solidFill>
              <a:schemeClr val="accent3"/>
            </a:solidFill>
            <a:ln>
              <a:noFill/>
            </a:ln>
            <a:effectLst/>
          </c:spPr>
          <c:invertIfNegative val="0"/>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Analytics!$T$10:$T$28</c15:sqref>
                  </c15:fullRef>
                </c:ext>
              </c:extLst>
              <c:f>(Analytics!$T$10:$T$14,Analytics!$T$18:$T$20,Analytics!$T$24,Analytics!$T$26,Analytics!$T$28)</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BFDC-4AA8-91FF-0DDC9EC8A081}"/>
            </c:ext>
          </c:extLst>
        </c:ser>
        <c:dLbls>
          <c:showLegendKey val="0"/>
          <c:showVal val="0"/>
          <c:showCatName val="0"/>
          <c:showSerName val="0"/>
          <c:showPercent val="0"/>
          <c:showBubbleSize val="0"/>
        </c:dLbls>
        <c:gapWidth val="182"/>
        <c:axId val="1175330456"/>
        <c:axId val="1175326496"/>
        <c:extLst>
          <c:ext xmlns:c15="http://schemas.microsoft.com/office/drawing/2012/chart" uri="{02D57815-91ED-43cb-92C2-25804820EDAC}">
            <c15:filteredBarSeries>
              <c15:ser>
                <c:idx val="3"/>
                <c:order val="3"/>
                <c:tx>
                  <c:strRef>
                    <c:extLst>
                      <c:ext uri="{02D57815-91ED-43cb-92C2-25804820EDAC}">
                        <c15:formulaRef>
                          <c15:sqref>Analytics!$U$9</c15:sqref>
                        </c15:formulaRef>
                      </c:ext>
                    </c:extLst>
                    <c:strCache>
                      <c:ptCount val="1"/>
                      <c:pt idx="0">
                        <c:v>Total</c:v>
                      </c:pt>
                    </c:strCache>
                  </c:strRef>
                </c:tx>
                <c:spPr>
                  <a:solidFill>
                    <a:schemeClr val="accent4"/>
                  </a:solidFill>
                  <a:ln>
                    <a:noFill/>
                  </a:ln>
                  <a:effectLst/>
                </c:spPr>
                <c:invertIfNegative val="0"/>
                <c:cat>
                  <c:strRef>
                    <c:extLst>
                      <c:ext uri="{02D57815-91ED-43cb-92C2-25804820EDAC}">
                        <c15:fullRef>
                          <c15:sqref>Analytics!$A$10:$A$28</c15:sqref>
                        </c15:fullRef>
                        <c15:formulaRef>
                          <c15:sqref>(Analytics!$A$10:$A$14,Analytics!$A$18:$A$20,Analytics!$A$24,Analytics!$A$26,Analytics!$A$28)</c15:sqref>
                        </c15:formulaRef>
                      </c:ext>
                    </c:extLst>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uri="{02D57815-91ED-43cb-92C2-25804820EDAC}">
                        <c15:fullRef>
                          <c15:sqref>Analytics!$U$10:$U$28</c15:sqref>
                        </c15:fullRef>
                        <c15:formulaRef>
                          <c15:sqref>(Analytics!$U$10:$U$14,Analytics!$U$18:$U$20,Analytics!$U$24,Analytics!$U$26,Analytics!$U$28)</c15:sqref>
                        </c15:formulaRef>
                      </c:ext>
                    </c:extLst>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BFDC-4AA8-91FF-0DDC9EC8A081}"/>
                  </c:ext>
                </c:extLst>
              </c15:ser>
            </c15:filteredBarSeries>
          </c:ext>
        </c:extLst>
      </c:barChart>
      <c:lineChart>
        <c:grouping val="standard"/>
        <c:varyColors val="0"/>
        <c:ser>
          <c:idx val="4"/>
          <c:order val="4"/>
          <c:tx>
            <c:strRef>
              <c:f>Analytics!$W$9</c:f>
              <c:strCache>
                <c:ptCount val="1"/>
                <c:pt idx="0">
                  <c:v>Warning %</c:v>
                </c:pt>
              </c:strCache>
            </c:strRef>
          </c:tx>
          <c:spPr>
            <a:ln w="28575" cap="rnd">
              <a:solidFill>
                <a:schemeClr val="accent5"/>
              </a:solidFill>
              <a:round/>
            </a:ln>
            <a:effectLst/>
          </c:spPr>
          <c:marker>
            <c:symbol val="none"/>
          </c:marker>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Analytics!$W$10:$W$28</c15:sqref>
                  </c15:fullRef>
                </c:ext>
              </c:extLst>
              <c:f>(Analytics!$W$10:$W$14,Analytics!$W$18:$W$20,Analytics!$W$24,Analytics!$W$26,Analytics!$W$28)</c:f>
              <c:numCache>
                <c:formatCode>0.00%</c:formatCode>
                <c:ptCount val="11"/>
                <c:pt idx="0">
                  <c:v>0.04</c:v>
                </c:pt>
                <c:pt idx="1">
                  <c:v>0.04</c:v>
                </c:pt>
                <c:pt idx="2">
                  <c:v>0.04</c:v>
                </c:pt>
                <c:pt idx="3">
                  <c:v>0.04</c:v>
                </c:pt>
                <c:pt idx="4">
                  <c:v>0.04</c:v>
                </c:pt>
                <c:pt idx="5">
                  <c:v>0.04</c:v>
                </c:pt>
                <c:pt idx="6">
                  <c:v>0.04</c:v>
                </c:pt>
                <c:pt idx="7">
                  <c:v>0.04</c:v>
                </c:pt>
                <c:pt idx="8">
                  <c:v>0.04</c:v>
                </c:pt>
                <c:pt idx="9">
                  <c:v>0.04</c:v>
                </c:pt>
                <c:pt idx="10">
                  <c:v>0.04</c:v>
                </c:pt>
              </c:numCache>
            </c:numRef>
          </c:val>
          <c:smooth val="0"/>
          <c:extLst>
            <c:ext xmlns:c16="http://schemas.microsoft.com/office/drawing/2014/chart" uri="{C3380CC4-5D6E-409C-BE32-E72D297353CC}">
              <c16:uniqueId val="{00000003-BFDC-4AA8-91FF-0DDC9EC8A081}"/>
            </c:ext>
          </c:extLst>
        </c:ser>
        <c:ser>
          <c:idx val="5"/>
          <c:order val="5"/>
          <c:tx>
            <c:strRef>
              <c:f>Analytics!$X$9</c:f>
              <c:strCache>
                <c:ptCount val="1"/>
                <c:pt idx="0">
                  <c:v>Ban %</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Analytics!$X$10:$X$28</c15:sqref>
                  </c15:fullRef>
                </c:ext>
              </c:extLst>
              <c:f>(Analytics!$X$10:$X$14,Analytics!$X$18:$X$20,Analytics!$X$24,Analytics!$X$26,Analytics!$X$28)</c:f>
              <c:numCache>
                <c:formatCode>0.00%</c:formatCode>
                <c:ptCount val="11"/>
                <c:pt idx="0">
                  <c:v>0.1</c:v>
                </c:pt>
                <c:pt idx="1">
                  <c:v>0.1</c:v>
                </c:pt>
                <c:pt idx="2">
                  <c:v>0.1</c:v>
                </c:pt>
                <c:pt idx="3">
                  <c:v>0.1</c:v>
                </c:pt>
                <c:pt idx="4">
                  <c:v>0.1</c:v>
                </c:pt>
                <c:pt idx="5">
                  <c:v>0.1</c:v>
                </c:pt>
                <c:pt idx="6">
                  <c:v>0.1</c:v>
                </c:pt>
                <c:pt idx="7">
                  <c:v>0.1</c:v>
                </c:pt>
                <c:pt idx="8">
                  <c:v>0.1</c:v>
                </c:pt>
                <c:pt idx="9">
                  <c:v>0.1</c:v>
                </c:pt>
                <c:pt idx="10">
                  <c:v>0.1</c:v>
                </c:pt>
              </c:numCache>
            </c:numRef>
          </c:val>
          <c:smooth val="0"/>
          <c:extLst>
            <c:ext xmlns:c16="http://schemas.microsoft.com/office/drawing/2014/chart" uri="{C3380CC4-5D6E-409C-BE32-E72D297353CC}">
              <c16:uniqueId val="{00000004-BFDC-4AA8-91FF-0DDC9EC8A081}"/>
            </c:ext>
          </c:extLst>
        </c:ser>
        <c:dLbls>
          <c:showLegendKey val="0"/>
          <c:showVal val="0"/>
          <c:showCatName val="0"/>
          <c:showSerName val="0"/>
          <c:showPercent val="0"/>
          <c:showBubbleSize val="0"/>
        </c:dLbls>
        <c:marker val="1"/>
        <c:smooth val="0"/>
        <c:axId val="1175330456"/>
        <c:axId val="1175326496"/>
      </c:lineChart>
      <c:catAx>
        <c:axId val="1175330456"/>
        <c:scaling>
          <c:orientation val="minMax"/>
        </c:scaling>
        <c:delete val="0"/>
        <c:axPos val="b"/>
        <c:majorGridlines>
          <c:spPr>
            <a:ln w="9525" cap="flat" cmpd="sng" algn="ctr">
              <a:solidFill>
                <a:schemeClr val="bg1">
                  <a:lumMod val="50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5326496"/>
        <c:crosses val="autoZero"/>
        <c:auto val="1"/>
        <c:lblAlgn val="ctr"/>
        <c:lblOffset val="100"/>
        <c:noMultiLvlLbl val="0"/>
      </c:catAx>
      <c:valAx>
        <c:axId val="1175326496"/>
        <c:scaling>
          <c:orientation val="minMax"/>
        </c:scaling>
        <c:delete val="0"/>
        <c:axPos val="l"/>
        <c:majorGridlines>
          <c:spPr>
            <a:ln w="9525" cap="flat" cmpd="sng" algn="ctr">
              <a:solidFill>
                <a:schemeClr val="bg1">
                  <a:lumMod val="75000"/>
                </a:schemeClr>
              </a:solidFill>
              <a:round/>
            </a:ln>
            <a:effectLst/>
          </c:spPr>
        </c:majorGridlines>
        <c:minorGridlines>
          <c:spPr>
            <a:ln w="9525" cap="flat" cmpd="sng" algn="ctr">
              <a:solidFill>
                <a:schemeClr val="bg1">
                  <a:lumMod val="95000"/>
                </a:schemeClr>
              </a:solidFill>
              <a:round/>
            </a:ln>
            <a:effectLst/>
          </c:spPr>
        </c:min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crossAx val="1175330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Budget VS Actual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Analytics!$C$6</c:f>
              <c:strCache>
                <c:ptCount val="1"/>
                <c:pt idx="0">
                  <c:v>-Bud</c:v>
                </c:pt>
              </c:strCache>
            </c:strRef>
          </c:tx>
          <c:spPr>
            <a:solidFill>
              <a:schemeClr val="accent1"/>
            </a:solidFill>
            <a:ln>
              <a:noFill/>
            </a:ln>
            <a:effectLst/>
          </c:spPr>
          <c:invertIfNegative val="0"/>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Analytics!$C$10:$C$28</c15:sqref>
                  </c15:fullRef>
                </c:ext>
              </c:extLst>
              <c:f>(Analytics!$C$10:$C$14,Analytics!$C$18:$C$20,Analytics!$C$24,Analytics!$C$26,Analytics!$C$28)</c:f>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c:ext xmlns:c16="http://schemas.microsoft.com/office/drawing/2014/chart" uri="{C3380CC4-5D6E-409C-BE32-E72D297353CC}">
              <c16:uniqueId val="{00000000-88E4-4F94-9676-52D93E3B9D8A}"/>
            </c:ext>
          </c:extLst>
        </c:ser>
        <c:ser>
          <c:idx val="4"/>
          <c:order val="1"/>
          <c:tx>
            <c:strRef>
              <c:f>Analytics!$H$6</c:f>
              <c:strCache>
                <c:ptCount val="1"/>
                <c:pt idx="0">
                  <c:v>-Act.</c:v>
                </c:pt>
              </c:strCache>
            </c:strRef>
          </c:tx>
          <c:spPr>
            <a:solidFill>
              <a:schemeClr val="accent5"/>
            </a:solidFill>
            <a:ln>
              <a:noFill/>
            </a:ln>
            <a:effectLst/>
          </c:spPr>
          <c:invertIfNegative val="0"/>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Analytics!$H$10:$H$28</c15:sqref>
                  </c15:fullRef>
                </c:ext>
              </c:extLst>
              <c:f>(Analytics!$H$10:$H$14,Analytics!$H$18:$H$20,Analytics!$H$24,Analytics!$H$26,Analytics!$H$28)</c:f>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c:ext xmlns:c16="http://schemas.microsoft.com/office/drawing/2014/chart" uri="{C3380CC4-5D6E-409C-BE32-E72D297353CC}">
              <c16:uniqueId val="{00000004-88E4-4F94-9676-52D93E3B9D8A}"/>
            </c:ext>
          </c:extLst>
        </c:ser>
        <c:ser>
          <c:idx val="1"/>
          <c:order val="2"/>
          <c:tx>
            <c:strRef>
              <c:f>Analytics!$D$6</c:f>
              <c:strCache>
                <c:ptCount val="1"/>
                <c:pt idx="0">
                  <c:v>-Bud</c:v>
                </c:pt>
              </c:strCache>
            </c:strRef>
          </c:tx>
          <c:spPr>
            <a:solidFill>
              <a:schemeClr val="accent2"/>
            </a:solidFill>
            <a:ln>
              <a:noFill/>
            </a:ln>
            <a:effectLst/>
          </c:spPr>
          <c:invertIfNegative val="0"/>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Analytics!$D$10:$D$28</c15:sqref>
                  </c15:fullRef>
                </c:ext>
              </c:extLst>
              <c:f>(Analytics!$D$10:$D$14,Analytics!$D$18:$D$20,Analytics!$D$24,Analytics!$D$26,Analytics!$D$28)</c:f>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c:ext xmlns:c16="http://schemas.microsoft.com/office/drawing/2014/chart" uri="{C3380CC4-5D6E-409C-BE32-E72D297353CC}">
              <c16:uniqueId val="{00000001-88E4-4F94-9676-52D93E3B9D8A}"/>
            </c:ext>
          </c:extLst>
        </c:ser>
        <c:ser>
          <c:idx val="5"/>
          <c:order val="3"/>
          <c:tx>
            <c:strRef>
              <c:f>Analytics!$I$6</c:f>
              <c:strCache>
                <c:ptCount val="1"/>
                <c:pt idx="0">
                  <c:v>-Act.</c:v>
                </c:pt>
              </c:strCache>
            </c:strRef>
          </c:tx>
          <c:spPr>
            <a:solidFill>
              <a:schemeClr val="accent6"/>
            </a:solidFill>
            <a:ln>
              <a:noFill/>
            </a:ln>
            <a:effectLst/>
          </c:spPr>
          <c:invertIfNegative val="0"/>
          <c:cat>
            <c:strRef>
              <c:extLst>
                <c:ext xmlns:c15="http://schemas.microsoft.com/office/drawing/2012/chart" uri="{02D57815-91ED-43cb-92C2-25804820EDAC}">
                  <c15:fullRef>
                    <c15:sqref>Analytics!$A$10:$A$28</c15:sqref>
                  </c15:fullRef>
                </c:ext>
              </c:extLst>
              <c:f>(Analytics!$A$10:$A$14,Analytics!$A$18:$A$20,Analytics!$A$24,Analytics!$A$26,Analytics!$A$28)</c:f>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Analytics!$I$10:$I$28</c15:sqref>
                  </c15:fullRef>
                </c:ext>
              </c:extLst>
              <c:f>(Analytics!$I$10:$I$14,Analytics!$I$18:$I$20,Analytics!$I$24,Analytics!$I$26,Analytics!$I$28)</c:f>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c:ext xmlns:c16="http://schemas.microsoft.com/office/drawing/2014/chart" uri="{C3380CC4-5D6E-409C-BE32-E72D297353CC}">
              <c16:uniqueId val="{00000005-88E4-4F94-9676-52D93E3B9D8A}"/>
            </c:ext>
          </c:extLst>
        </c:ser>
        <c:dLbls>
          <c:showLegendKey val="0"/>
          <c:showVal val="0"/>
          <c:showCatName val="0"/>
          <c:showSerName val="0"/>
          <c:showPercent val="0"/>
          <c:showBubbleSize val="0"/>
        </c:dLbls>
        <c:gapWidth val="182"/>
        <c:axId val="2103662000"/>
        <c:axId val="2103663440"/>
        <c:extLst>
          <c:ext xmlns:c15="http://schemas.microsoft.com/office/drawing/2012/chart" uri="{02D57815-91ED-43cb-92C2-25804820EDAC}">
            <c15:filteredBarSeries>
              <c15:ser>
                <c:idx val="2"/>
                <c:order val="4"/>
                <c:tx>
                  <c:strRef>
                    <c:extLst>
                      <c:ext uri="{02D57815-91ED-43cb-92C2-25804820EDAC}">
                        <c15:formulaRef>
                          <c15:sqref>Analytics!$E$6</c15:sqref>
                        </c15:formulaRef>
                      </c:ext>
                    </c:extLst>
                    <c:strCache>
                      <c:ptCount val="1"/>
                      <c:pt idx="0">
                        <c:v>-Bud</c:v>
                      </c:pt>
                    </c:strCache>
                  </c:strRef>
                </c:tx>
                <c:spPr>
                  <a:solidFill>
                    <a:schemeClr val="accent3"/>
                  </a:solidFill>
                  <a:ln>
                    <a:noFill/>
                  </a:ln>
                  <a:effectLst/>
                </c:spPr>
                <c:invertIfNegative val="0"/>
                <c:cat>
                  <c:strRef>
                    <c:extLst>
                      <c:ext uri="{02D57815-91ED-43cb-92C2-25804820EDAC}">
                        <c15:fullRef>
                          <c15:sqref>Analytics!$A$10:$A$28</c15:sqref>
                        </c15:fullRef>
                        <c15:formulaRef>
                          <c15:sqref>(Analytics!$A$10:$A$14,Analytics!$A$18:$A$20,Analytics!$A$24,Analytics!$A$26,Analytics!$A$28)</c15:sqref>
                        </c15:formulaRef>
                      </c:ext>
                    </c:extLst>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uri="{02D57815-91ED-43cb-92C2-25804820EDAC}">
                        <c15:fullRef>
                          <c15:sqref>Analytics!$E$10:$E$28</c15:sqref>
                        </c15:fullRef>
                        <c15:formulaRef>
                          <c15:sqref>(Analytics!$E$10:$E$14,Analytics!$E$18:$E$20,Analytics!$E$24,Analytics!$E$26,Analytics!$E$28)</c15:sqref>
                        </c15:formulaRef>
                      </c:ext>
                    </c:extLst>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c:ext xmlns:c16="http://schemas.microsoft.com/office/drawing/2014/chart" uri="{C3380CC4-5D6E-409C-BE32-E72D297353CC}">
                    <c16:uniqueId val="{00000002-88E4-4F94-9676-52D93E3B9D8A}"/>
                  </c:ext>
                </c:extLst>
              </c15:ser>
            </c15:filteredBarSeries>
            <c15:filteredBarSeries>
              <c15:ser>
                <c:idx val="6"/>
                <c:order val="5"/>
                <c:tx>
                  <c:strRef>
                    <c:extLst xmlns:c15="http://schemas.microsoft.com/office/drawing/2012/chart">
                      <c:ext xmlns:c15="http://schemas.microsoft.com/office/drawing/2012/chart" uri="{02D57815-91ED-43cb-92C2-25804820EDAC}">
                        <c15:formulaRef>
                          <c15:sqref>Analytics!$J$6</c15:sqref>
                        </c15:formulaRef>
                      </c:ext>
                    </c:extLst>
                    <c:strCache>
                      <c:ptCount val="1"/>
                      <c:pt idx="0">
                        <c:v>-Act.</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Analytics!$A$10:$A$28</c15:sqref>
                        </c15:fullRef>
                        <c15:formulaRef>
                          <c15:sqref>(Analytics!$A$10:$A$14,Analytics!$A$18:$A$20,Analytics!$A$24,Analytics!$A$26,Analytics!$A$28)</c15:sqref>
                        </c15:formulaRef>
                      </c:ext>
                    </c:extLst>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Analytics!$J$10:$J$28</c15:sqref>
                        </c15:fullRef>
                        <c15:formulaRef>
                          <c15:sqref>(Analytics!$J$10:$J$14,Analytics!$J$18:$J$20,Analytics!$J$24,Analytics!$J$26,Analytics!$J$28)</c15:sqref>
                        </c15:formulaRef>
                      </c:ext>
                    </c:extLst>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xmlns:c15="http://schemas.microsoft.com/office/drawing/2012/chart">
                  <c:ext xmlns:c16="http://schemas.microsoft.com/office/drawing/2014/chart" uri="{C3380CC4-5D6E-409C-BE32-E72D297353CC}">
                    <c16:uniqueId val="{00000006-88E4-4F94-9676-52D93E3B9D8A}"/>
                  </c:ext>
                </c:extLst>
              </c15:ser>
            </c15:filteredBarSeries>
            <c15:filteredBarSeries>
              <c15:ser>
                <c:idx val="3"/>
                <c:order val="6"/>
                <c:tx>
                  <c:strRef>
                    <c:extLst xmlns:c15="http://schemas.microsoft.com/office/drawing/2012/chart">
                      <c:ext xmlns:c15="http://schemas.microsoft.com/office/drawing/2012/chart" uri="{02D57815-91ED-43cb-92C2-25804820EDAC}">
                        <c15:formulaRef>
                          <c15:sqref>Analytics!$F$6</c15:sqref>
                        </c15:formulaRef>
                      </c:ext>
                    </c:extLst>
                    <c:strCache>
                      <c:ptCount val="1"/>
                      <c:pt idx="0">
                        <c:v>Total-Bud</c:v>
                      </c:pt>
                    </c:strCache>
                  </c:strRef>
                </c:tx>
                <c:spPr>
                  <a:solidFill>
                    <a:schemeClr val="accent4"/>
                  </a:solidFill>
                  <a:ln>
                    <a:noFill/>
                  </a:ln>
                  <a:effectLst/>
                </c:spPr>
                <c:invertIfNegative val="0"/>
                <c:cat>
                  <c:strRef>
                    <c:extLst>
                      <c:ext xmlns:c15="http://schemas.microsoft.com/office/drawing/2012/chart" uri="{02D57815-91ED-43cb-92C2-25804820EDAC}">
                        <c15:fullRef>
                          <c15:sqref>Analytics!$A$10:$A$28</c15:sqref>
                        </c15:fullRef>
                        <c15:formulaRef>
                          <c15:sqref>(Analytics!$A$10:$A$14,Analytics!$A$18:$A$20,Analytics!$A$24,Analytics!$A$26,Analytics!$A$28)</c15:sqref>
                        </c15:formulaRef>
                      </c:ext>
                    </c:extLst>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Analytics!$F$10:$F$28</c15:sqref>
                        </c15:fullRef>
                        <c15:formulaRef>
                          <c15:sqref>(Analytics!$F$10:$F$14,Analytics!$F$18:$F$20,Analytics!$F$24,Analytics!$F$26,Analytics!$F$28)</c15:sqref>
                        </c15:formulaRef>
                      </c:ext>
                    </c:extLst>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xmlns:c15="http://schemas.microsoft.com/office/drawing/2012/chart">
                  <c:ext xmlns:c16="http://schemas.microsoft.com/office/drawing/2014/chart" uri="{C3380CC4-5D6E-409C-BE32-E72D297353CC}">
                    <c16:uniqueId val="{00000003-88E4-4F94-9676-52D93E3B9D8A}"/>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Analytics!$K$6</c15:sqref>
                        </c15:formulaRef>
                      </c:ext>
                    </c:extLst>
                    <c:strCache>
                      <c:ptCount val="1"/>
                      <c:pt idx="0">
                        <c:v>Grand Total-Act.</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Analytics!$A$10:$A$28</c15:sqref>
                        </c15:fullRef>
                        <c15:formulaRef>
                          <c15:sqref>(Analytics!$A$10:$A$14,Analytics!$A$18:$A$20,Analytics!$A$24,Analytics!$A$26,Analytics!$A$28)</c15:sqref>
                        </c15:formulaRef>
                      </c:ext>
                    </c:extLst>
                    <c:strCache>
                      <c:ptCount val="11"/>
                      <c:pt idx="0">
                        <c:v>PI</c:v>
                      </c:pt>
                      <c:pt idx="1">
                        <c:v>Co-PI 1</c:v>
                      </c:pt>
                      <c:pt idx="2">
                        <c:v>Co-PI 2</c:v>
                      </c:pt>
                      <c:pt idx="3">
                        <c:v>Non-Student RA</c:v>
                      </c:pt>
                      <c:pt idx="4">
                        <c:v>Student RA</c:v>
                      </c:pt>
                      <c:pt idx="5">
                        <c:v>Consultants</c:v>
                      </c:pt>
                      <c:pt idx="6">
                        <c:v>Data Collection</c:v>
                      </c:pt>
                      <c:pt idx="7">
                        <c:v>Other Direct Costs</c:v>
                      </c:pt>
                      <c:pt idx="8">
                        <c:v>Survey and Data Fees</c:v>
                      </c:pt>
                      <c:pt idx="9">
                        <c:v>Indirect Costs</c:v>
                      </c:pt>
                      <c:pt idx="10">
                        <c:v>Total Grant Budget</c:v>
                      </c:pt>
                    </c:strCache>
                  </c:strRef>
                </c:cat>
                <c:val>
                  <c:numRef>
                    <c:extLst>
                      <c:ext xmlns:c15="http://schemas.microsoft.com/office/drawing/2012/chart" uri="{02D57815-91ED-43cb-92C2-25804820EDAC}">
                        <c15:fullRef>
                          <c15:sqref>Analytics!$K$10:$K$28</c15:sqref>
                        </c15:fullRef>
                        <c15:formulaRef>
                          <c15:sqref>(Analytics!$K$10:$K$14,Analytics!$K$18:$K$20,Analytics!$K$24,Analytics!$K$26,Analytics!$K$28)</c15:sqref>
                        </c15:formulaRef>
                      </c:ext>
                    </c:extLst>
                    <c:numCache>
                      <c:formatCode>_(* #,##0_);_(* \(#,##0\);_(* "-"_);_(@_)</c:formatCode>
                      <c:ptCount val="11"/>
                      <c:pt idx="0" formatCode="_(&quot;$&quot;* #,##0_);_(&quot;$&quot;* \(#,##0\);_(&quot;$&quot;* &quot;-&quot;_);_(@_)">
                        <c:v>0</c:v>
                      </c:pt>
                      <c:pt idx="1">
                        <c:v>0</c:v>
                      </c:pt>
                      <c:pt idx="2">
                        <c:v>0</c:v>
                      </c:pt>
                      <c:pt idx="3">
                        <c:v>0</c:v>
                      </c:pt>
                      <c:pt idx="4">
                        <c:v>0</c:v>
                      </c:pt>
                      <c:pt idx="5">
                        <c:v>0</c:v>
                      </c:pt>
                      <c:pt idx="6">
                        <c:v>0</c:v>
                      </c:pt>
                      <c:pt idx="7">
                        <c:v>0</c:v>
                      </c:pt>
                      <c:pt idx="8">
                        <c:v>0</c:v>
                      </c:pt>
                      <c:pt idx="9">
                        <c:v>0</c:v>
                      </c:pt>
                      <c:pt idx="10" formatCode="_(&quot;$&quot;* #,##0_);_(&quot;$&quot;* \(#,##0\);_(&quot;$&quot;* &quot;-&quot;_);_(@_)">
                        <c:v>0</c:v>
                      </c:pt>
                    </c:numCache>
                  </c:numRef>
                </c:val>
                <c:extLst xmlns:c15="http://schemas.microsoft.com/office/drawing/2012/chart">
                  <c:ext xmlns:c16="http://schemas.microsoft.com/office/drawing/2014/chart" uri="{C3380CC4-5D6E-409C-BE32-E72D297353CC}">
                    <c16:uniqueId val="{00000007-88E4-4F94-9676-52D93E3B9D8A}"/>
                  </c:ext>
                </c:extLst>
              </c15:ser>
            </c15:filteredBarSeries>
          </c:ext>
        </c:extLst>
      </c:barChart>
      <c:catAx>
        <c:axId val="21036620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3663440"/>
        <c:crosses val="autoZero"/>
        <c:auto val="1"/>
        <c:lblAlgn val="ctr"/>
        <c:lblOffset val="100"/>
        <c:noMultiLvlLbl val="0"/>
      </c:catAx>
      <c:valAx>
        <c:axId val="210366344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3662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image" Target="cid:image006.png@01D95367.0960B550" TargetMode="External"/><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cid:image002.png@01D95365.26287C10" TargetMode="External"/><Relationship Id="rId1" Type="http://schemas.openxmlformats.org/officeDocument/2006/relationships/image" Target="../media/image1.png"/><Relationship Id="rId6" Type="http://schemas.openxmlformats.org/officeDocument/2006/relationships/image" Target="cid:image005.png@01D95366.A9B87CF0" TargetMode="External"/><Relationship Id="rId5" Type="http://schemas.openxmlformats.org/officeDocument/2006/relationships/image" Target="../media/image3.png"/><Relationship Id="rId4" Type="http://schemas.openxmlformats.org/officeDocument/2006/relationships/image" Target="cid:image004.png@01D95365.E96DF4C0" TargetMode="External"/></Relationships>
</file>

<file path=xl/drawings/drawing1.xml><?xml version="1.0" encoding="utf-8"?>
<xdr:wsDr xmlns:xdr="http://schemas.openxmlformats.org/drawingml/2006/spreadsheetDrawing" xmlns:a="http://schemas.openxmlformats.org/drawingml/2006/main">
  <xdr:twoCellAnchor>
    <xdr:from>
      <xdr:col>12</xdr:col>
      <xdr:colOff>85723</xdr:colOff>
      <xdr:row>29</xdr:row>
      <xdr:rowOff>52383</xdr:rowOff>
    </xdr:from>
    <xdr:to>
      <xdr:col>22</xdr:col>
      <xdr:colOff>495300</xdr:colOff>
      <xdr:row>57</xdr:row>
      <xdr:rowOff>0</xdr:rowOff>
    </xdr:to>
    <xdr:graphicFrame macro="">
      <xdr:nvGraphicFramePr>
        <xdr:cNvPr id="4" name="Chart 3">
          <a:extLst>
            <a:ext uri="{FF2B5EF4-FFF2-40B4-BE49-F238E27FC236}">
              <a16:creationId xmlns:a16="http://schemas.microsoft.com/office/drawing/2014/main" id="{E1A556F4-1E17-824B-B8F3-333E1BA0CD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29</xdr:row>
      <xdr:rowOff>71435</xdr:rowOff>
    </xdr:from>
    <xdr:to>
      <xdr:col>11</xdr:col>
      <xdr:colOff>104775</xdr:colOff>
      <xdr:row>56</xdr:row>
      <xdr:rowOff>152400</xdr:rowOff>
    </xdr:to>
    <xdr:graphicFrame macro="">
      <xdr:nvGraphicFramePr>
        <xdr:cNvPr id="6" name="Chart 5">
          <a:extLst>
            <a:ext uri="{FF2B5EF4-FFF2-40B4-BE49-F238E27FC236}">
              <a16:creationId xmlns:a16="http://schemas.microsoft.com/office/drawing/2014/main" id="{8BE5F05E-A18B-42E1-655A-C1B9D4F2A0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28575</xdr:colOff>
      <xdr:row>133</xdr:row>
      <xdr:rowOff>28575</xdr:rowOff>
    </xdr:from>
    <xdr:to>
      <xdr:col>8</xdr:col>
      <xdr:colOff>0</xdr:colOff>
      <xdr:row>150</xdr:row>
      <xdr:rowOff>123825</xdr:rowOff>
    </xdr:to>
    <xdr:pic>
      <xdr:nvPicPr>
        <xdr:cNvPr id="5" name="Picture 4">
          <a:extLst>
            <a:ext uri="{FF2B5EF4-FFF2-40B4-BE49-F238E27FC236}">
              <a16:creationId xmlns:a16="http://schemas.microsoft.com/office/drawing/2014/main" id="{2FBFEBF7-7810-5BC0-AB08-89478B1E425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276850" y="22298025"/>
          <a:ext cx="7172325" cy="333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47625</xdr:colOff>
      <xdr:row>151</xdr:row>
      <xdr:rowOff>95250</xdr:rowOff>
    </xdr:from>
    <xdr:to>
      <xdr:col>8</xdr:col>
      <xdr:colOff>0</xdr:colOff>
      <xdr:row>171</xdr:row>
      <xdr:rowOff>85725</xdr:rowOff>
    </xdr:to>
    <xdr:pic>
      <xdr:nvPicPr>
        <xdr:cNvPr id="6" name="Picture 4">
          <a:extLst>
            <a:ext uri="{FF2B5EF4-FFF2-40B4-BE49-F238E27FC236}">
              <a16:creationId xmlns:a16="http://schemas.microsoft.com/office/drawing/2014/main" id="{259835C0-610F-897B-F9BC-9F40B9826195}"/>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295900" y="25793700"/>
          <a:ext cx="4943475" cy="3800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257175</xdr:colOff>
      <xdr:row>174</xdr:row>
      <xdr:rowOff>85725</xdr:rowOff>
    </xdr:from>
    <xdr:to>
      <xdr:col>8</xdr:col>
      <xdr:colOff>0</xdr:colOff>
      <xdr:row>194</xdr:row>
      <xdr:rowOff>152400</xdr:rowOff>
    </xdr:to>
    <xdr:pic>
      <xdr:nvPicPr>
        <xdr:cNvPr id="7" name="Picture 6">
          <a:extLst>
            <a:ext uri="{FF2B5EF4-FFF2-40B4-BE49-F238E27FC236}">
              <a16:creationId xmlns:a16="http://schemas.microsoft.com/office/drawing/2014/main" id="{EF69DB13-C54E-F2B2-BD8C-2DF9CF1A090D}"/>
            </a:ext>
          </a:extLst>
        </xdr:cNvPr>
        <xdr:cNvPicPr>
          <a:picLocks noChangeAspect="1" noChangeArrowheads="1"/>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5505450" y="30137100"/>
          <a:ext cx="5705475" cy="333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476250</xdr:colOff>
      <xdr:row>199</xdr:row>
      <xdr:rowOff>95250</xdr:rowOff>
    </xdr:from>
    <xdr:to>
      <xdr:col>8</xdr:col>
      <xdr:colOff>0</xdr:colOff>
      <xdr:row>215</xdr:row>
      <xdr:rowOff>114300</xdr:rowOff>
    </xdr:to>
    <xdr:pic>
      <xdr:nvPicPr>
        <xdr:cNvPr id="8" name="Picture 7">
          <a:extLst>
            <a:ext uri="{FF2B5EF4-FFF2-40B4-BE49-F238E27FC236}">
              <a16:creationId xmlns:a16="http://schemas.microsoft.com/office/drawing/2014/main" id="{30484521-F051-5069-5F8B-E0E154EA1110}"/>
            </a:ext>
          </a:extLst>
        </xdr:cNvPr>
        <xdr:cNvPicPr>
          <a:picLocks noChangeAspect="1" noChangeArrowheads="1"/>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5724525" y="34280475"/>
          <a:ext cx="5772150" cy="260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E11274-1C14-47E3-87FA-D9D8FC379E60}" name="tbl_BudgetVersionList" displayName="tbl_BudgetVersionList" ref="B21:B26" totalsRowShown="0" dataCellStyle="Normal 2">
  <autoFilter ref="B21:B26" xr:uid="{E7E11274-1C14-47E3-87FA-D9D8FC379E60}"/>
  <tableColumns count="1">
    <tableColumn id="1" xr3:uid="{C78C8C8B-1D68-44A8-8187-A0F8079747DA}" name="Budget Version List"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74361C-886F-4EF9-9FFB-81AAE529CBCE}" name="List_DC_Item" displayName="List_DC_Item" ref="B29:B32" totalsRowShown="0">
  <autoFilter ref="B29:B32" xr:uid="{EE74361C-886F-4EF9-9FFB-81AAE529CBCE}"/>
  <tableColumns count="1">
    <tableColumn id="1" xr3:uid="{54D15ADB-2E17-49B1-BB58-4E5E0985ED80}" name="Direct Cost Item List"/>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russellsage.org/apply/summer-institutes" TargetMode="External"/><Relationship Id="rId2" Type="http://schemas.openxmlformats.org/officeDocument/2006/relationships/hyperlink" Target="mailto:grantsmgt@rsage.org" TargetMode="External"/><Relationship Id="rId1" Type="http://schemas.openxmlformats.org/officeDocument/2006/relationships/hyperlink" Target="https://www.russellsage.org/how-to-apply/apply-project-grants/budget" TargetMode="External"/><Relationship Id="rId6" Type="http://schemas.openxmlformats.org/officeDocument/2006/relationships/customProperty" Target="../customProperty1.bin"/><Relationship Id="rId5" Type="http://schemas.openxmlformats.org/officeDocument/2006/relationships/printerSettings" Target="../printerSettings/printerSettings1.bin"/><Relationship Id="rId4" Type="http://schemas.openxmlformats.org/officeDocument/2006/relationships/hyperlink" Target="https://www.russellsage.org/apply/summer-institutes" TargetMode="Externa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4.bin"/><Relationship Id="rId1" Type="http://schemas.openxmlformats.org/officeDocument/2006/relationships/printerSettings" Target="../printerSettings/printerSettings12.bin"/><Relationship Id="rId5" Type="http://schemas.openxmlformats.org/officeDocument/2006/relationships/table" Target="../tables/table2.xml"/><Relationship Id="rId4"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russellsage.org/apply/summer-institutes" TargetMode="External"/><Relationship Id="rId3" Type="http://schemas.openxmlformats.org/officeDocument/2006/relationships/hyperlink" Target="https://www.russellsage.org/apply/summer-institutes" TargetMode="External"/><Relationship Id="rId7" Type="http://schemas.openxmlformats.org/officeDocument/2006/relationships/hyperlink" Target="https://www.russellsage.org/apply/summer-institutes" TargetMode="External"/><Relationship Id="rId2" Type="http://schemas.openxmlformats.org/officeDocument/2006/relationships/hyperlink" Target="https://www.russellsage.org/apply/summer-institutes" TargetMode="External"/><Relationship Id="rId1" Type="http://schemas.openxmlformats.org/officeDocument/2006/relationships/hyperlink" Target="https://www.russellsage.org/apply/summer-institutes" TargetMode="External"/><Relationship Id="rId6" Type="http://schemas.openxmlformats.org/officeDocument/2006/relationships/hyperlink" Target="https://www.russellsage.org/apply/summer-institutes" TargetMode="External"/><Relationship Id="rId5" Type="http://schemas.openxmlformats.org/officeDocument/2006/relationships/hyperlink" Target="https://www.russellsage.org/apply/summer-institutes" TargetMode="External"/><Relationship Id="rId10" Type="http://schemas.openxmlformats.org/officeDocument/2006/relationships/customProperty" Target="../customProperty6.bin"/><Relationship Id="rId4" Type="http://schemas.openxmlformats.org/officeDocument/2006/relationships/hyperlink" Target="https://www.russellsage.org/apply/summer-institutes" TargetMode="External"/><Relationship Id="rId9"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99"/>
    <outlinePr showOutlineSymbols="0"/>
  </sheetPr>
  <dimension ref="A1:H45"/>
  <sheetViews>
    <sheetView tabSelected="1" showOutlineSymbols="0" topLeftCell="A18" zoomScaleNormal="100" workbookViewId="0">
      <selection activeCell="F38" sqref="F38"/>
    </sheetView>
  </sheetViews>
  <sheetFormatPr defaultColWidth="8.796875" defaultRowHeight="12.75" outlineLevelRow="1" x14ac:dyDescent="0.35"/>
  <cols>
    <col min="1" max="1" width="12.53125" customWidth="1"/>
    <col min="2" max="2" width="29.19921875" customWidth="1"/>
    <col min="3" max="3" width="56.796875" customWidth="1"/>
  </cols>
  <sheetData>
    <row r="1" spans="1:8" ht="23.65" thickBot="1" x14ac:dyDescent="0.75">
      <c r="A1" s="2" t="s">
        <v>0</v>
      </c>
      <c r="B1" s="3"/>
      <c r="C1" s="3"/>
      <c r="D1" s="3"/>
      <c r="E1" s="3"/>
      <c r="F1" s="3"/>
      <c r="G1" s="3"/>
      <c r="H1" s="3"/>
    </row>
    <row r="2" spans="1:8" ht="18" x14ac:dyDescent="0.55000000000000004">
      <c r="A2" s="237" t="str">
        <f>co_name</f>
        <v>Russell Sage Foundation</v>
      </c>
      <c r="B2" s="237"/>
      <c r="C2" s="4"/>
    </row>
    <row r="3" spans="1:8" ht="18" x14ac:dyDescent="0.55000000000000004">
      <c r="A3" s="210" t="s">
        <v>298</v>
      </c>
      <c r="B3" s="209"/>
      <c r="C3" s="4"/>
    </row>
    <row r="5" spans="1:8" ht="13.15" hidden="1" x14ac:dyDescent="0.4">
      <c r="A5" s="1" t="s">
        <v>1</v>
      </c>
      <c r="B5" t="s">
        <v>2</v>
      </c>
    </row>
    <row r="6" spans="1:8" hidden="1" x14ac:dyDescent="0.35"/>
    <row r="7" spans="1:8" ht="13.15" x14ac:dyDescent="0.4">
      <c r="A7" s="1" t="s">
        <v>80</v>
      </c>
    </row>
    <row r="8" spans="1:8" ht="13.15" hidden="1" x14ac:dyDescent="0.4">
      <c r="A8" s="1"/>
      <c r="B8" t="s">
        <v>3</v>
      </c>
      <c r="C8" s="83" t="s">
        <v>4</v>
      </c>
    </row>
    <row r="9" spans="1:8" ht="13.5" customHeight="1" x14ac:dyDescent="0.4">
      <c r="A9" s="1"/>
      <c r="B9" t="s">
        <v>87</v>
      </c>
      <c r="C9" s="33"/>
    </row>
    <row r="10" spans="1:8" ht="13.5" customHeight="1" x14ac:dyDescent="0.4">
      <c r="A10" s="1"/>
      <c r="B10" t="s">
        <v>247</v>
      </c>
      <c r="C10" s="33"/>
    </row>
    <row r="11" spans="1:8" ht="13.5" customHeight="1" x14ac:dyDescent="0.4">
      <c r="A11" s="1"/>
      <c r="B11" t="s">
        <v>5</v>
      </c>
      <c r="C11" s="33"/>
    </row>
    <row r="12" spans="1:8" ht="13.5" customHeight="1" x14ac:dyDescent="0.4">
      <c r="A12" s="1"/>
      <c r="B12" t="s">
        <v>6</v>
      </c>
      <c r="C12" s="34"/>
    </row>
    <row r="13" spans="1:8" ht="13.5" customHeight="1" x14ac:dyDescent="0.45">
      <c r="A13" s="1"/>
      <c r="B13" t="s">
        <v>260</v>
      </c>
      <c r="C13" s="189">
        <v>12</v>
      </c>
    </row>
    <row r="14" spans="1:8" ht="13.5" customHeight="1" x14ac:dyDescent="0.4">
      <c r="A14" s="1"/>
      <c r="B14" t="s">
        <v>81</v>
      </c>
      <c r="C14" s="35"/>
    </row>
    <row r="15" spans="1:8" ht="13.5" customHeight="1" x14ac:dyDescent="0.4">
      <c r="A15" s="1"/>
      <c r="B15" t="s">
        <v>288</v>
      </c>
      <c r="C15" s="34"/>
    </row>
    <row r="16" spans="1:8" ht="13.5" hidden="1" customHeight="1" outlineLevel="1" x14ac:dyDescent="0.4">
      <c r="A16" s="1"/>
      <c r="B16" t="s">
        <v>85</v>
      </c>
      <c r="C16" s="34"/>
    </row>
    <row r="17" spans="1:3" ht="13.5" hidden="1" customHeight="1" outlineLevel="1" x14ac:dyDescent="0.4">
      <c r="A17" s="1"/>
      <c r="B17" t="s">
        <v>86</v>
      </c>
      <c r="C17" s="34"/>
    </row>
    <row r="18" spans="1:3" ht="13.5" customHeight="1" collapsed="1" x14ac:dyDescent="0.45">
      <c r="A18" s="1"/>
      <c r="B18" t="s">
        <v>88</v>
      </c>
      <c r="C18" s="164" t="str">
        <f>IF(AND(grant_amount&lt;='Admin-Will be Hidden'!$C$53,org_transfer&lt;&gt;"Yes"),"No",'Admin-Will be Hidden'!$C$54)</f>
        <v>No</v>
      </c>
    </row>
    <row r="19" spans="1:3" ht="13.5" customHeight="1" x14ac:dyDescent="0.45">
      <c r="A19" s="1"/>
      <c r="C19" s="208"/>
    </row>
    <row r="20" spans="1:3" ht="13.5" customHeight="1" x14ac:dyDescent="0.45">
      <c r="A20" s="1"/>
      <c r="C20" s="163"/>
    </row>
    <row r="21" spans="1:3" s="162" customFormat="1" ht="27.75" hidden="1" customHeight="1" outlineLevel="1" thickBot="1" x14ac:dyDescent="0.4">
      <c r="A21" s="161" t="s">
        <v>206</v>
      </c>
    </row>
    <row r="22" spans="1:3" ht="32.549999999999997" hidden="1" customHeight="1" outlineLevel="1" x14ac:dyDescent="0.4">
      <c r="A22" s="1"/>
      <c r="B22" s="246" t="s">
        <v>207</v>
      </c>
      <c r="C22" s="247"/>
    </row>
    <row r="23" spans="1:3" ht="50.25" hidden="1" customHeight="1" outlineLevel="1" x14ac:dyDescent="0.4">
      <c r="A23" s="1"/>
      <c r="B23" s="231" t="s">
        <v>208</v>
      </c>
      <c r="C23" s="232"/>
    </row>
    <row r="24" spans="1:3" ht="44.25" hidden="1" customHeight="1" outlineLevel="1" x14ac:dyDescent="0.4">
      <c r="A24" s="1"/>
      <c r="B24" s="231" t="s">
        <v>209</v>
      </c>
      <c r="C24" s="232"/>
    </row>
    <row r="25" spans="1:3" ht="36.75" hidden="1" customHeight="1" outlineLevel="1" x14ac:dyDescent="0.4">
      <c r="A25" s="1"/>
      <c r="B25" s="233" t="s">
        <v>210</v>
      </c>
      <c r="C25" s="234"/>
    </row>
    <row r="26" spans="1:3" ht="53.25" hidden="1" customHeight="1" outlineLevel="1" x14ac:dyDescent="0.4">
      <c r="A26" s="1"/>
      <c r="B26" s="233" t="s">
        <v>211</v>
      </c>
      <c r="C26" s="234"/>
    </row>
    <row r="27" spans="1:3" ht="20.25" hidden="1" customHeight="1" outlineLevel="1" x14ac:dyDescent="0.4">
      <c r="A27" s="1"/>
      <c r="B27" s="235" t="s">
        <v>297</v>
      </c>
      <c r="C27" s="236"/>
    </row>
    <row r="28" spans="1:3" ht="18.75" hidden="1" customHeight="1" outlineLevel="1" x14ac:dyDescent="0.4">
      <c r="A28" s="1"/>
      <c r="B28" s="248" t="s">
        <v>295</v>
      </c>
      <c r="C28" s="236"/>
    </row>
    <row r="29" spans="1:3" ht="14.55" hidden="1" customHeight="1" outlineLevel="1" thickBot="1" x14ac:dyDescent="0.45">
      <c r="A29" s="1"/>
      <c r="B29" s="84"/>
      <c r="C29" s="85"/>
    </row>
    <row r="30" spans="1:3" ht="13.5" customHeight="1" collapsed="1" x14ac:dyDescent="0.45">
      <c r="A30" s="1"/>
      <c r="C30" s="163"/>
    </row>
    <row r="31" spans="1:3" ht="12.75" customHeight="1" outlineLevel="1" thickBot="1" x14ac:dyDescent="0.45">
      <c r="A31" s="1" t="s">
        <v>79</v>
      </c>
    </row>
    <row r="32" spans="1:3" ht="12.75" customHeight="1" outlineLevel="1" x14ac:dyDescent="0.4">
      <c r="A32" s="1"/>
      <c r="B32" s="240" t="s">
        <v>296</v>
      </c>
      <c r="C32" s="241"/>
    </row>
    <row r="33" spans="1:7" ht="18.75" customHeight="1" outlineLevel="1" x14ac:dyDescent="0.4">
      <c r="A33" s="1"/>
      <c r="B33" s="242" t="s">
        <v>295</v>
      </c>
      <c r="C33" s="243"/>
    </row>
    <row r="34" spans="1:7" ht="26.25" customHeight="1" outlineLevel="1" x14ac:dyDescent="0.4">
      <c r="A34" s="1"/>
      <c r="B34" s="231" t="s">
        <v>78</v>
      </c>
      <c r="C34" s="232"/>
    </row>
    <row r="35" spans="1:7" ht="50" customHeight="1" outlineLevel="1" x14ac:dyDescent="0.4">
      <c r="A35" s="1"/>
      <c r="B35" s="231" t="s">
        <v>302</v>
      </c>
      <c r="C35" s="232"/>
    </row>
    <row r="36" spans="1:7" ht="20" customHeight="1" outlineLevel="1" x14ac:dyDescent="0.35">
      <c r="B36" s="231" t="s">
        <v>303</v>
      </c>
      <c r="C36" s="232"/>
      <c r="G36" s="180"/>
    </row>
    <row r="37" spans="1:7" ht="50" customHeight="1" outlineLevel="1" x14ac:dyDescent="0.4">
      <c r="A37" s="1"/>
      <c r="B37" s="244" t="s">
        <v>304</v>
      </c>
      <c r="C37" s="245"/>
    </row>
    <row r="38" spans="1:7" ht="32.25" customHeight="1" outlineLevel="1" thickBot="1" x14ac:dyDescent="0.4">
      <c r="B38" s="238" t="s">
        <v>305</v>
      </c>
      <c r="C38" s="239"/>
    </row>
    <row r="39" spans="1:7" x14ac:dyDescent="0.35">
      <c r="B39" s="86"/>
    </row>
    <row r="40" spans="1:7" x14ac:dyDescent="0.35">
      <c r="B40" s="5"/>
    </row>
    <row r="41" spans="1:7" ht="13.15" x14ac:dyDescent="0.4">
      <c r="A41" s="1" t="s">
        <v>7</v>
      </c>
    </row>
    <row r="42" spans="1:7" x14ac:dyDescent="0.35">
      <c r="B42" s="87" t="s">
        <v>212</v>
      </c>
      <c r="C42" s="87" t="str">
        <f>"For "&amp;grantee_org&amp;" support on this budget:"</f>
        <v>For  support on this budget:</v>
      </c>
    </row>
    <row r="43" spans="1:7" x14ac:dyDescent="0.35">
      <c r="B43" t="s">
        <v>84</v>
      </c>
      <c r="C43" s="36" t="s">
        <v>8</v>
      </c>
    </row>
    <row r="44" spans="1:7" x14ac:dyDescent="0.35">
      <c r="B44" t="s">
        <v>83</v>
      </c>
      <c r="C44" s="36" t="s">
        <v>9</v>
      </c>
    </row>
    <row r="45" spans="1:7" x14ac:dyDescent="0.35">
      <c r="B45" s="88" t="s">
        <v>82</v>
      </c>
      <c r="C45" s="36" t="s">
        <v>10</v>
      </c>
    </row>
  </sheetData>
  <sheetProtection algorithmName="SHA-512" hashValue="BPtWwIOxrVFncKBkZHBZeEk+Jb2ZErl5ixljMpbfdVCIM7VuNt3HeZvb5O7SINz+8vyf0vYoPX7QKD6Al9e/zg==" saltValue="O1Rnzlng7AkxT5PDko6Tbg==" spinCount="100000" sheet="1" objects="1" scenarios="1"/>
  <mergeCells count="15">
    <mergeCell ref="B28:C28"/>
    <mergeCell ref="B23:C23"/>
    <mergeCell ref="B38:C38"/>
    <mergeCell ref="B32:C32"/>
    <mergeCell ref="B33:C33"/>
    <mergeCell ref="B36:C36"/>
    <mergeCell ref="B35:C35"/>
    <mergeCell ref="B34:C34"/>
    <mergeCell ref="B37:C37"/>
    <mergeCell ref="B24:C24"/>
    <mergeCell ref="B25:C25"/>
    <mergeCell ref="B26:C26"/>
    <mergeCell ref="B27:C27"/>
    <mergeCell ref="A2:B2"/>
    <mergeCell ref="B22:C22"/>
  </mergeCells>
  <dataValidations count="1">
    <dataValidation type="whole" allowBlank="1" showInputMessage="1" showErrorMessage="1" error="Max Grant Amount $230K" sqref="C14" xr:uid="{6C81740C-DD3A-46E8-A1EF-141F33EB9BE6}">
      <formula1>0</formula1>
      <formula2>230000</formula2>
    </dataValidation>
  </dataValidations>
  <hyperlinks>
    <hyperlink ref="B33:C33" r:id="rId1" display="https://www.russellsage.org/how-to-apply/apply-project-grants/budget" xr:uid="{0BFC5497-1C0A-442A-A592-573A76FA8481}"/>
    <hyperlink ref="B45" r:id="rId2" xr:uid="{381CF57B-F502-4BD4-8E66-9DCAFD091B1A}"/>
    <hyperlink ref="B28" r:id="rId3" xr:uid="{D3691004-E531-48CF-842E-B2A45E6CF3F4}"/>
    <hyperlink ref="B33" r:id="rId4" xr:uid="{5C686157-9FBD-4EA6-8259-9A6B30FB2681}"/>
  </hyperlinks>
  <pageMargins left="0.7" right="0.7" top="0.75" bottom="0.75" header="0.3" footer="0.3"/>
  <pageSetup scale="86" orientation="portrait" r:id="rId5"/>
  <customProperties>
    <customPr name="fc1b9e162" r:id="rId6"/>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4CEE-009F-409C-8113-A5409842F3FF}">
  <sheetPr codeName="Sheet6">
    <tabColor rgb="FFAFC876"/>
  </sheetPr>
  <dimension ref="A1:H43"/>
  <sheetViews>
    <sheetView zoomScaleNormal="100" workbookViewId="0">
      <selection activeCell="J37" sqref="J37"/>
    </sheetView>
  </sheetViews>
  <sheetFormatPr defaultColWidth="8.796875" defaultRowHeight="12.75" x14ac:dyDescent="0.35"/>
  <cols>
    <col min="1" max="1" width="20.73046875" customWidth="1"/>
    <col min="2" max="2" width="28.46484375" customWidth="1"/>
    <col min="3" max="3" width="25.73046875" customWidth="1"/>
    <col min="4" max="4" width="13.46484375" customWidth="1"/>
    <col min="5" max="5" width="2.53125" customWidth="1"/>
    <col min="6" max="6" width="10.19921875" customWidth="1"/>
    <col min="7" max="7" width="2.53125" customWidth="1"/>
    <col min="8" max="8" width="10.19921875" customWidth="1"/>
    <col min="10" max="10" width="54.19921875" customWidth="1"/>
  </cols>
  <sheetData>
    <row r="1" spans="1:8" ht="13.15" x14ac:dyDescent="0.4">
      <c r="A1" s="1" t="str">
        <f>PROPER(subcontractor1)</f>
        <v/>
      </c>
    </row>
    <row r="2" spans="1:8" ht="13.15" x14ac:dyDescent="0.4">
      <c r="A2" s="1" t="str">
        <f>PROPER(proj_title)</f>
        <v/>
      </c>
    </row>
    <row r="3" spans="1:8" ht="13.15" x14ac:dyDescent="0.4">
      <c r="A3" s="1" t="s">
        <v>257</v>
      </c>
    </row>
    <row r="4" spans="1:8" ht="13.15" x14ac:dyDescent="0.4">
      <c r="A4" s="11" t="str">
        <f>TEXT(start_date,"m/d/yy")&amp;" to "&amp;(TEXT(EOMONTH(start_date,grant_term-1),"m/d/yy"))</f>
        <v>1/0/00 to 12/31/00</v>
      </c>
    </row>
    <row r="5" spans="1:8" ht="13.15" x14ac:dyDescent="0.4">
      <c r="A5" s="45">
        <f>grant_amount</f>
        <v>0</v>
      </c>
    </row>
    <row r="8" spans="1:8" ht="35.200000000000003" customHeight="1" x14ac:dyDescent="0.4">
      <c r="A8" s="29" t="s">
        <v>192</v>
      </c>
      <c r="B8" s="26" t="s">
        <v>48</v>
      </c>
      <c r="C8" s="26" t="s">
        <v>265</v>
      </c>
      <c r="D8" s="26" t="s">
        <v>49</v>
      </c>
      <c r="E8" s="1"/>
      <c r="F8" s="190" t="s">
        <v>266</v>
      </c>
      <c r="G8" s="1"/>
      <c r="H8" s="1" t="s">
        <v>50</v>
      </c>
    </row>
    <row r="9" spans="1:8" ht="14.25" x14ac:dyDescent="0.45">
      <c r="A9" s="36" t="s">
        <v>51</v>
      </c>
      <c r="B9" s="38"/>
      <c r="C9" s="38"/>
      <c r="D9" s="46" t="s">
        <v>182</v>
      </c>
      <c r="F9" s="202"/>
      <c r="H9" s="47">
        <f>ROUND(SUM(F9:F9),0)</f>
        <v>0</v>
      </c>
    </row>
    <row r="10" spans="1:8" ht="14.25" x14ac:dyDescent="0.45">
      <c r="A10" s="36" t="s">
        <v>51</v>
      </c>
      <c r="B10" s="38"/>
      <c r="C10" s="38"/>
      <c r="D10" s="46" t="s">
        <v>182</v>
      </c>
      <c r="F10" s="42"/>
      <c r="H10" s="47">
        <f t="shared" ref="H10:H17" si="0">ROUND(SUM(F10:F10),0)</f>
        <v>0</v>
      </c>
    </row>
    <row r="11" spans="1:8" ht="14.25" x14ac:dyDescent="0.45">
      <c r="A11" s="36" t="s">
        <v>51</v>
      </c>
      <c r="B11" s="38"/>
      <c r="C11" s="38"/>
      <c r="D11" s="46" t="s">
        <v>182</v>
      </c>
      <c r="F11" s="42"/>
      <c r="H11" s="47">
        <f t="shared" si="0"/>
        <v>0</v>
      </c>
    </row>
    <row r="12" spans="1:8" ht="14.25" x14ac:dyDescent="0.45">
      <c r="A12" s="36" t="s">
        <v>51</v>
      </c>
      <c r="B12" s="38"/>
      <c r="C12" s="38"/>
      <c r="D12" s="46" t="s">
        <v>182</v>
      </c>
      <c r="F12" s="42"/>
      <c r="H12" s="47">
        <f t="shared" si="0"/>
        <v>0</v>
      </c>
    </row>
    <row r="13" spans="1:8" ht="14.25" x14ac:dyDescent="0.45">
      <c r="A13" s="36" t="s">
        <v>51</v>
      </c>
      <c r="B13" s="38"/>
      <c r="C13" s="38"/>
      <c r="D13" s="46" t="s">
        <v>182</v>
      </c>
      <c r="F13" s="42"/>
      <c r="H13" s="47">
        <f t="shared" si="0"/>
        <v>0</v>
      </c>
    </row>
    <row r="14" spans="1:8" ht="14.25" x14ac:dyDescent="0.45">
      <c r="A14" s="36" t="s">
        <v>51</v>
      </c>
      <c r="B14" s="38"/>
      <c r="C14" s="38"/>
      <c r="D14" s="46" t="s">
        <v>182</v>
      </c>
      <c r="F14" s="42"/>
      <c r="H14" s="47">
        <f t="shared" si="0"/>
        <v>0</v>
      </c>
    </row>
    <row r="15" spans="1:8" ht="14.25" x14ac:dyDescent="0.45">
      <c r="A15" s="36" t="s">
        <v>51</v>
      </c>
      <c r="B15" s="38"/>
      <c r="C15" s="38"/>
      <c r="D15" s="46" t="s">
        <v>182</v>
      </c>
      <c r="F15" s="42"/>
      <c r="H15" s="47">
        <f t="shared" si="0"/>
        <v>0</v>
      </c>
    </row>
    <row r="16" spans="1:8" ht="14.25" x14ac:dyDescent="0.45">
      <c r="A16" s="36" t="s">
        <v>51</v>
      </c>
      <c r="B16" s="38"/>
      <c r="C16" s="38"/>
      <c r="D16" s="46" t="s">
        <v>182</v>
      </c>
      <c r="F16" s="42"/>
      <c r="H16" s="47">
        <f t="shared" si="0"/>
        <v>0</v>
      </c>
    </row>
    <row r="17" spans="1:8" ht="14.25" x14ac:dyDescent="0.45">
      <c r="A17" s="36" t="s">
        <v>51</v>
      </c>
      <c r="B17" s="38"/>
      <c r="C17" s="38"/>
      <c r="D17" s="46" t="s">
        <v>182</v>
      </c>
      <c r="F17" s="42"/>
      <c r="H17" s="47">
        <f t="shared" si="0"/>
        <v>0</v>
      </c>
    </row>
    <row r="18" spans="1:8" ht="6" customHeight="1" x14ac:dyDescent="0.35"/>
    <row r="19" spans="1:8" ht="14.25" x14ac:dyDescent="0.45">
      <c r="D19" s="12" t="s">
        <v>52</v>
      </c>
      <c r="F19" s="48">
        <f>ROUND(SUBTOTAL(9,F9:F17),0)</f>
        <v>0</v>
      </c>
      <c r="H19" s="48">
        <f>SUBTOTAL(9,H9:H17)</f>
        <v>0</v>
      </c>
    </row>
    <row r="21" spans="1:8" ht="13.15" x14ac:dyDescent="0.4">
      <c r="D21" s="12"/>
    </row>
    <row r="22" spans="1:8" ht="35.200000000000003" customHeight="1" x14ac:dyDescent="0.4">
      <c r="A22" s="1" t="s">
        <v>54</v>
      </c>
      <c r="B22" s="191" t="s">
        <v>267</v>
      </c>
      <c r="C22" s="192" t="s">
        <v>268</v>
      </c>
      <c r="D22" s="26" t="s">
        <v>49</v>
      </c>
      <c r="E22" s="193"/>
      <c r="F22" s="190" t="s">
        <v>266</v>
      </c>
      <c r="G22" s="1"/>
      <c r="H22" s="1" t="s">
        <v>50</v>
      </c>
    </row>
    <row r="23" spans="1:8" ht="14.25" x14ac:dyDescent="0.45">
      <c r="A23" s="36" t="s">
        <v>186</v>
      </c>
      <c r="B23" s="36"/>
      <c r="C23" s="36"/>
      <c r="D23" s="46" t="s">
        <v>183</v>
      </c>
      <c r="F23" s="42"/>
      <c r="H23" s="47">
        <f>ROUND(SUM(F23:F23),0)</f>
        <v>0</v>
      </c>
    </row>
    <row r="24" spans="1:8" ht="14.25" x14ac:dyDescent="0.45">
      <c r="A24" s="36" t="s">
        <v>186</v>
      </c>
      <c r="B24" s="36"/>
      <c r="C24" s="36"/>
      <c r="D24" s="46" t="s">
        <v>183</v>
      </c>
      <c r="F24" s="42"/>
      <c r="H24" s="47">
        <f>ROUND(SUM(F24:F24),0)</f>
        <v>0</v>
      </c>
    </row>
    <row r="25" spans="1:8" ht="14.25" x14ac:dyDescent="0.45">
      <c r="A25" s="36" t="s">
        <v>186</v>
      </c>
      <c r="B25" s="36"/>
      <c r="C25" s="36"/>
      <c r="D25" s="46" t="s">
        <v>183</v>
      </c>
      <c r="F25" s="42"/>
      <c r="H25" s="47">
        <f>ROUND(SUM(F25:F25),0)</f>
        <v>0</v>
      </c>
    </row>
    <row r="26" spans="1:8" ht="14.25" x14ac:dyDescent="0.45">
      <c r="A26" s="36" t="s">
        <v>186</v>
      </c>
      <c r="B26" s="36"/>
      <c r="C26" s="36"/>
      <c r="D26" s="46" t="s">
        <v>183</v>
      </c>
      <c r="F26" s="42"/>
      <c r="H26" s="47">
        <f>ROUND(SUM(F26:F26),0)</f>
        <v>0</v>
      </c>
    </row>
    <row r="27" spans="1:8" ht="14.25" x14ac:dyDescent="0.45">
      <c r="A27" s="36" t="s">
        <v>186</v>
      </c>
      <c r="B27" s="36"/>
      <c r="C27" s="36"/>
      <c r="D27" s="46" t="s">
        <v>183</v>
      </c>
      <c r="F27" s="42"/>
      <c r="H27" s="47">
        <f t="shared" ref="H27:H35" si="1">ROUND(SUM(F27:F27),0)</f>
        <v>0</v>
      </c>
    </row>
    <row r="28" spans="1:8" ht="14.25" x14ac:dyDescent="0.45">
      <c r="A28" s="36" t="s">
        <v>186</v>
      </c>
      <c r="B28" s="36"/>
      <c r="C28" s="36"/>
      <c r="D28" s="46" t="s">
        <v>183</v>
      </c>
      <c r="F28" s="42"/>
      <c r="H28" s="47">
        <f t="shared" si="1"/>
        <v>0</v>
      </c>
    </row>
    <row r="29" spans="1:8" ht="14.25" x14ac:dyDescent="0.45">
      <c r="A29" s="36" t="s">
        <v>186</v>
      </c>
      <c r="B29" s="36"/>
      <c r="C29" s="36"/>
      <c r="D29" s="46" t="s">
        <v>183</v>
      </c>
      <c r="F29" s="42"/>
      <c r="H29" s="47">
        <f t="shared" si="1"/>
        <v>0</v>
      </c>
    </row>
    <row r="30" spans="1:8" ht="14.25" x14ac:dyDescent="0.45">
      <c r="A30" s="36" t="s">
        <v>186</v>
      </c>
      <c r="B30" s="36"/>
      <c r="C30" s="36"/>
      <c r="D30" s="46" t="s">
        <v>183</v>
      </c>
      <c r="F30" s="42"/>
      <c r="H30" s="47">
        <f t="shared" si="1"/>
        <v>0</v>
      </c>
    </row>
    <row r="31" spans="1:8" ht="14.25" x14ac:dyDescent="0.45">
      <c r="A31" s="36" t="s">
        <v>186</v>
      </c>
      <c r="B31" s="36"/>
      <c r="C31" s="36"/>
      <c r="D31" s="46" t="s">
        <v>183</v>
      </c>
      <c r="F31" s="42"/>
      <c r="H31" s="47">
        <f t="shared" si="1"/>
        <v>0</v>
      </c>
    </row>
    <row r="32" spans="1:8" ht="14.25" x14ac:dyDescent="0.45">
      <c r="A32" s="36" t="s">
        <v>186</v>
      </c>
      <c r="B32" s="36"/>
      <c r="C32" s="36"/>
      <c r="D32" s="46" t="s">
        <v>183</v>
      </c>
      <c r="F32" s="42"/>
      <c r="H32" s="47">
        <f t="shared" si="1"/>
        <v>0</v>
      </c>
    </row>
    <row r="33" spans="1:8" ht="14.25" x14ac:dyDescent="0.45">
      <c r="A33" s="36" t="s">
        <v>186</v>
      </c>
      <c r="B33" s="36"/>
      <c r="C33" s="36"/>
      <c r="D33" s="46" t="s">
        <v>183</v>
      </c>
      <c r="F33" s="42"/>
      <c r="H33" s="47">
        <f t="shared" si="1"/>
        <v>0</v>
      </c>
    </row>
    <row r="34" spans="1:8" ht="14.25" x14ac:dyDescent="0.45">
      <c r="A34" s="36" t="s">
        <v>186</v>
      </c>
      <c r="B34" s="36"/>
      <c r="C34" s="36"/>
      <c r="D34" s="46" t="s">
        <v>183</v>
      </c>
      <c r="F34" s="42"/>
      <c r="H34" s="47">
        <f t="shared" si="1"/>
        <v>0</v>
      </c>
    </row>
    <row r="35" spans="1:8" ht="14.25" x14ac:dyDescent="0.45">
      <c r="A35" s="36" t="s">
        <v>186</v>
      </c>
      <c r="B35" s="36"/>
      <c r="C35" s="36"/>
      <c r="D35" s="46" t="s">
        <v>183</v>
      </c>
      <c r="F35" s="42"/>
      <c r="H35" s="47">
        <f t="shared" si="1"/>
        <v>0</v>
      </c>
    </row>
    <row r="37" spans="1:8" ht="14.25" x14ac:dyDescent="0.45">
      <c r="D37" s="12" t="s">
        <v>55</v>
      </c>
      <c r="F37" s="48">
        <f>ROUND(SUBTOTAL(9,F23:F35),0)</f>
        <v>0</v>
      </c>
      <c r="H37" s="23">
        <f>SUBTOTAL(9,H23:H35)</f>
        <v>0</v>
      </c>
    </row>
    <row r="38" spans="1:8" ht="13.15" x14ac:dyDescent="0.4">
      <c r="D38" s="12"/>
    </row>
    <row r="39" spans="1:8" ht="14.65" thickBot="1" x14ac:dyDescent="0.5">
      <c r="D39" s="12" t="s">
        <v>258</v>
      </c>
      <c r="F39" s="49">
        <f>ROUND(SUBTOTAL(9,F9:F38),0)</f>
        <v>0</v>
      </c>
      <c r="H39" s="31">
        <f>SUM(F39:G39)</f>
        <v>0</v>
      </c>
    </row>
    <row r="40" spans="1:8" ht="13.5" thickTop="1" x14ac:dyDescent="0.4">
      <c r="D40" s="12"/>
    </row>
    <row r="41" spans="1:8" ht="14.65" hidden="1" thickBot="1" x14ac:dyDescent="0.5">
      <c r="D41" s="12" t="s">
        <v>56</v>
      </c>
      <c r="F41" s="49" t="str">
        <f>IF(ind_cost_rate="No","N/A",ROUND(SUMIFS(F$9:F$38,$D$9:$D$38,"Yes")*ind_cost_rate,0))</f>
        <v>N/A</v>
      </c>
      <c r="H41" s="31">
        <f>SUM(F41:G41)</f>
        <v>0</v>
      </c>
    </row>
    <row r="42" spans="1:8" ht="13.5" hidden="1" thickTop="1" x14ac:dyDescent="0.4">
      <c r="D42" s="12"/>
    </row>
    <row r="43" spans="1:8" x14ac:dyDescent="0.35">
      <c r="F43" s="8"/>
    </row>
  </sheetData>
  <sheetProtection algorithmName="SHA-512" hashValue="eDRkwCUFfRU7/FPXeZWCkh8iWqFgL5g+2o/QaF/wqSFOsb00Zf3rn1pH8RmqzMbXnLFMUASSjuT4UD81lbHTYA==" saltValue="7r9O0D9RPcp+pz32+bnjcA==" spinCount="100000" sheet="1" objects="1" scenarios="1"/>
  <dataValidations count="3">
    <dataValidation type="list" allowBlank="1" showInputMessage="1" showErrorMessage="1" sqref="B9:B17" xr:uid="{261907EF-81C6-4745-8CC0-1BAD655B5C3D}">
      <formula1>"Survey Fees, Data Purchase, RDC Access"</formula1>
    </dataValidation>
    <dataValidation type="list" allowBlank="1" showInputMessage="1" showErrorMessage="1" sqref="B23:B35" xr:uid="{65916811-BED6-4DA0-B8D6-5F04E4DB2BFC}">
      <formula1>List_DCitems</formula1>
    </dataValidation>
    <dataValidation allowBlank="1" showInputMessage="1" showErrorMessage="1" prompt="Expense Type is Required in Column B." sqref="F23:F35" xr:uid="{680A86FB-DA46-43D5-B38F-991C64C9206B}"/>
  </dataValidations>
  <printOptions horizontalCentered="1"/>
  <pageMargins left="0.25" right="0.25" top="0.75" bottom="0.75" header="0.3" footer="0.3"/>
  <pageSetup scale="83" orientation="portrait" r:id="rId1"/>
  <headerFooter>
    <oddFooter>&amp;C&amp;A&amp;R&amp;P/&amp;N</oddFooter>
  </headerFooter>
  <customProperties>
    <customPr name="f719d7c56"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B81FB-4DFC-4F48-9B4C-1998C8158D44}">
  <sheetPr codeName="Sheet7">
    <tabColor rgb="FF88A743"/>
    <outlinePr showOutlineSymbols="0"/>
  </sheetPr>
  <dimension ref="A1:O68"/>
  <sheetViews>
    <sheetView showOutlineSymbols="0" zoomScaleNormal="100" workbookViewId="0">
      <selection activeCell="N43" sqref="N43"/>
    </sheetView>
  </sheetViews>
  <sheetFormatPr defaultColWidth="8.796875" defaultRowHeight="12.75" outlineLevelRow="1" x14ac:dyDescent="0.35"/>
  <cols>
    <col min="1" max="1" width="29.265625" customWidth="1"/>
    <col min="2" max="2" width="26.46484375" customWidth="1"/>
    <col min="3" max="3" width="25" customWidth="1"/>
    <col min="4" max="5" width="11.46484375" customWidth="1"/>
    <col min="6" max="6" width="10.53125" customWidth="1"/>
    <col min="7" max="7" width="13.53125" customWidth="1"/>
    <col min="8" max="8" width="2.53125" customWidth="1"/>
    <col min="9" max="9" width="10" customWidth="1"/>
    <col min="10" max="10" width="2.53125" customWidth="1"/>
    <col min="11" max="11" width="10" customWidth="1"/>
    <col min="12" max="12" width="2.53125" customWidth="1"/>
    <col min="13" max="13" width="10" customWidth="1"/>
  </cols>
  <sheetData>
    <row r="1" spans="1:15" ht="13.15" x14ac:dyDescent="0.4">
      <c r="A1" s="1" t="str">
        <f>PROPER(subcontractor2)</f>
        <v/>
      </c>
      <c r="I1" s="25"/>
      <c r="O1">
        <f>ROUND(IF(AND($C10="Yes",$E10&gt;=250000),MIN($E10*$F10,12500),MIN(E10*MIN(F10,0.25),20000)),0)</f>
        <v>0</v>
      </c>
    </row>
    <row r="2" spans="1:15" ht="13.15" x14ac:dyDescent="0.4">
      <c r="A2" s="1" t="str">
        <f>PROPER(proj_title)</f>
        <v/>
      </c>
      <c r="G2" s="9"/>
    </row>
    <row r="3" spans="1:15" ht="13.15" x14ac:dyDescent="0.4">
      <c r="A3" s="1" t="s">
        <v>256</v>
      </c>
    </row>
    <row r="4" spans="1:15" ht="13.15" x14ac:dyDescent="0.4">
      <c r="A4" s="11" t="str">
        <f>TEXT(start_date,"m/d/yy")&amp;" to "&amp;(TEXT(EOMONTH(start_date,grant_term-1),"m/d/yy"))</f>
        <v>1/0/00 to 12/31/00</v>
      </c>
      <c r="B4" s="8"/>
      <c r="C4" s="8"/>
      <c r="D4" s="8"/>
    </row>
    <row r="5" spans="1:15" ht="13.15" x14ac:dyDescent="0.4">
      <c r="A5" s="16">
        <f>grant_amount</f>
        <v>0</v>
      </c>
    </row>
    <row r="8" spans="1:15" ht="13.15" x14ac:dyDescent="0.4">
      <c r="E8" s="18" t="str">
        <f>"Year 1: "&amp;TEXT(start_date,"m-yy")&amp;" to "&amp;TEXT(EOMONTH(start_date,11),"m-yy")&amp;" Assumptions"</f>
        <v>Year 1: 1-00 to 12-00 Assumptions</v>
      </c>
      <c r="F8" s="17"/>
      <c r="G8" s="17"/>
    </row>
    <row r="9" spans="1:15" ht="54" customHeight="1" x14ac:dyDescent="0.4">
      <c r="A9" s="1" t="s">
        <v>14</v>
      </c>
      <c r="B9" s="1" t="s">
        <v>15</v>
      </c>
      <c r="C9" s="26" t="s">
        <v>276</v>
      </c>
      <c r="D9" s="26" t="s">
        <v>16</v>
      </c>
      <c r="E9" s="19" t="s">
        <v>246</v>
      </c>
      <c r="F9" s="19" t="s">
        <v>18</v>
      </c>
      <c r="G9" s="19" t="str">
        <f>"Fringe Rate (Max "&amp;TEXT(Max_FR, "#%")&amp;")"</f>
        <v>Fringe Rate (Max 40%)</v>
      </c>
      <c r="H9" s="1"/>
      <c r="I9" s="19" t="s">
        <v>262</v>
      </c>
      <c r="J9" s="19"/>
      <c r="K9" s="19" t="s">
        <v>263</v>
      </c>
      <c r="L9" s="9"/>
      <c r="M9" s="19" t="s">
        <v>19</v>
      </c>
    </row>
    <row r="10" spans="1:15" ht="14.25" x14ac:dyDescent="0.45">
      <c r="A10" t="s">
        <v>245</v>
      </c>
      <c r="B10" s="37"/>
      <c r="C10" s="38"/>
      <c r="D10" s="46" t="s">
        <v>183</v>
      </c>
      <c r="E10" s="42"/>
      <c r="F10" s="200"/>
      <c r="G10" s="200"/>
      <c r="I10" s="22">
        <f>ROUND(MIN(E10*F10,15000),0)</f>
        <v>0</v>
      </c>
      <c r="K10" s="22">
        <f>IFERROR(ROUND(I10*G10,0),0)</f>
        <v>0</v>
      </c>
      <c r="M10" s="22">
        <f>SUM(I10,K10)</f>
        <v>0</v>
      </c>
    </row>
    <row r="11" spans="1:15" ht="14.25" x14ac:dyDescent="0.45">
      <c r="A11" t="s">
        <v>20</v>
      </c>
      <c r="B11" s="37"/>
      <c r="C11" s="38"/>
      <c r="D11" s="46" t="s">
        <v>183</v>
      </c>
      <c r="E11" s="44"/>
      <c r="F11" s="43"/>
      <c r="G11" s="188"/>
      <c r="I11" s="22">
        <f>ROUND(MIN(E11*F11,15000),0)</f>
        <v>0</v>
      </c>
      <c r="K11" s="22">
        <f>IFERROR(ROUND(I11*G11,0),0)</f>
        <v>0</v>
      </c>
      <c r="M11" s="22">
        <f>SUM(I11,K11)</f>
        <v>0</v>
      </c>
    </row>
    <row r="12" spans="1:15" ht="14.25" x14ac:dyDescent="0.45">
      <c r="A12" t="s">
        <v>21</v>
      </c>
      <c r="B12" s="37"/>
      <c r="C12" s="38"/>
      <c r="D12" s="46" t="s">
        <v>183</v>
      </c>
      <c r="E12" s="44"/>
      <c r="F12" s="43"/>
      <c r="G12" s="188"/>
      <c r="I12" s="22">
        <f>ROUND(MIN(E12*F12,15000),0)</f>
        <v>0</v>
      </c>
      <c r="K12" s="22">
        <f>IFERROR(ROUND(I12*G12,0),0)</f>
        <v>0</v>
      </c>
      <c r="M12" s="22">
        <f>SUM(I12,K12)</f>
        <v>0</v>
      </c>
    </row>
    <row r="13" spans="1:15" ht="6" customHeight="1" x14ac:dyDescent="0.35">
      <c r="C13" s="20"/>
    </row>
    <row r="14" spans="1:15" ht="14.25" x14ac:dyDescent="0.45">
      <c r="A14" s="176" t="s">
        <v>22</v>
      </c>
      <c r="B14" s="177"/>
      <c r="C14" s="178"/>
      <c r="D14" s="177"/>
      <c r="E14" s="177"/>
      <c r="F14" s="177"/>
      <c r="G14" s="177"/>
      <c r="H14" s="177"/>
      <c r="I14" s="23">
        <f>SUBTOTAL(9,I10:I12)</f>
        <v>0</v>
      </c>
      <c r="K14" s="23">
        <f t="shared" ref="K14" si="0">SUBTOTAL(9,K10:K12)</f>
        <v>0</v>
      </c>
      <c r="M14" s="23">
        <f>SUBTOTAL(9,M10:M12)</f>
        <v>0</v>
      </c>
    </row>
    <row r="15" spans="1:15" x14ac:dyDescent="0.35">
      <c r="C15" s="20"/>
    </row>
    <row r="16" spans="1:15" ht="30" customHeight="1" x14ac:dyDescent="0.4">
      <c r="A16" s="30" t="s">
        <v>250</v>
      </c>
      <c r="B16" s="1" t="s">
        <v>23</v>
      </c>
      <c r="C16" s="26" t="s">
        <v>24</v>
      </c>
      <c r="D16" s="26"/>
      <c r="E16" s="19" t="s">
        <v>17</v>
      </c>
      <c r="F16" s="19" t="s">
        <v>18</v>
      </c>
      <c r="G16" s="19" t="str">
        <f>"Fringe Rate (Max "&amp;TEXT(Max_FR, "#%")&amp;")"</f>
        <v>Fringe Rate (Max 40%)</v>
      </c>
      <c r="H16" s="1"/>
      <c r="M16" s="9"/>
    </row>
    <row r="17" spans="1:13" ht="14.25" x14ac:dyDescent="0.45">
      <c r="A17" t="s">
        <v>25</v>
      </c>
      <c r="B17" s="37"/>
      <c r="C17" s="38"/>
      <c r="D17" s="46" t="s">
        <v>183</v>
      </c>
      <c r="E17" s="42"/>
      <c r="F17" s="200"/>
      <c r="G17" s="200"/>
      <c r="I17" s="22" cm="1">
        <f t="array" ref="I17">IFERROR(ROUND(IF($C17="",0,IF($C17="PD",PD_year1_sal,$E17*$F17)),0),0)</f>
        <v>0</v>
      </c>
      <c r="K17" s="22">
        <f>IFERROR(ROUND(I17*G17,0),0)</f>
        <v>0</v>
      </c>
      <c r="M17" s="22">
        <f>SUM(I17,K17)</f>
        <v>0</v>
      </c>
    </row>
    <row r="18" spans="1:13" ht="14.25" x14ac:dyDescent="0.45">
      <c r="A18" t="s">
        <v>26</v>
      </c>
      <c r="B18" s="37"/>
      <c r="C18" s="38"/>
      <c r="D18" s="46" t="s">
        <v>183</v>
      </c>
      <c r="E18" s="44"/>
      <c r="F18" s="43"/>
      <c r="G18" s="188"/>
      <c r="I18" s="22" cm="1">
        <f t="array" ref="I18">IFERROR(ROUND(IF($C18="",0,IF($C18="PD",PD_year1_sal,$E18*$F18)),0),0)</f>
        <v>0</v>
      </c>
      <c r="K18" s="22">
        <f>IFERROR(ROUND(I18*G18,0),0)</f>
        <v>0</v>
      </c>
      <c r="M18" s="22">
        <f>SUM(I18,K18)</f>
        <v>0</v>
      </c>
    </row>
    <row r="19" spans="1:13" ht="14.25" x14ac:dyDescent="0.45">
      <c r="A19" t="s">
        <v>27</v>
      </c>
      <c r="B19" s="37"/>
      <c r="C19" s="38"/>
      <c r="D19" s="46" t="s">
        <v>183</v>
      </c>
      <c r="E19" s="44"/>
      <c r="F19" s="43"/>
      <c r="G19" s="188"/>
      <c r="I19" s="22" cm="1">
        <f t="array" ref="I19">IFERROR(ROUND(IF($C19="",0,IF($C19="PD",PD_year1_sal,$E19*$F19)),0),0)</f>
        <v>0</v>
      </c>
      <c r="K19" s="22">
        <f>IFERROR(ROUND(I19*G19,0),0)</f>
        <v>0</v>
      </c>
      <c r="M19" s="22">
        <f>SUM(I19,K19)</f>
        <v>0</v>
      </c>
    </row>
    <row r="20" spans="1:13" ht="14.25" x14ac:dyDescent="0.45">
      <c r="A20" t="s">
        <v>28</v>
      </c>
      <c r="B20" s="37"/>
      <c r="C20" s="38"/>
      <c r="D20" s="46" t="s">
        <v>183</v>
      </c>
      <c r="E20" s="44"/>
      <c r="F20" s="43"/>
      <c r="G20" s="188"/>
      <c r="I20" s="22" cm="1">
        <f t="array" ref="I20">IFERROR(ROUND(IF($C20="",0,IF($C20="PD",PD_year1_sal,$E20*$F20)),0),0)</f>
        <v>0</v>
      </c>
      <c r="K20" s="22">
        <f>IFERROR(ROUND(I20*G20,0),0)</f>
        <v>0</v>
      </c>
      <c r="M20" s="22">
        <f>SUM(I20,K20)</f>
        <v>0</v>
      </c>
    </row>
    <row r="21" spans="1:13" ht="14.25" hidden="1" outlineLevel="1" x14ac:dyDescent="0.45">
      <c r="A21" t="s">
        <v>29</v>
      </c>
      <c r="B21" s="37"/>
      <c r="C21" s="38"/>
      <c r="D21" s="46" t="s">
        <v>183</v>
      </c>
      <c r="E21" s="44"/>
      <c r="F21" s="43"/>
      <c r="G21" s="43"/>
      <c r="I21" s="22" cm="1">
        <f t="array" ref="I21">IFERROR(ROUND(IF($C21="",0,IF($C21="PD",PD_year1_sal,$E21*$F21)),0),0)</f>
        <v>0</v>
      </c>
      <c r="K21" s="22">
        <f t="shared" ref="K21:K22" si="1">IFERROR(ROUND(I21*G21,0),0)</f>
        <v>0</v>
      </c>
      <c r="M21" s="22">
        <f t="shared" ref="M21:M22" si="2">SUM(I21,K21)</f>
        <v>0</v>
      </c>
    </row>
    <row r="22" spans="1:13" ht="14.25" hidden="1" outlineLevel="1" x14ac:dyDescent="0.45">
      <c r="A22" t="s">
        <v>30</v>
      </c>
      <c r="B22" s="37"/>
      <c r="C22" s="38"/>
      <c r="D22" s="46" t="s">
        <v>183</v>
      </c>
      <c r="E22" s="44"/>
      <c r="F22" s="43"/>
      <c r="G22" s="43"/>
      <c r="I22" s="22" cm="1">
        <f t="array" ref="I22">IFERROR(ROUND(IF($C22="",0,IF($C22="PD",PD_year1_sal,$E22*$F22)),0),0)</f>
        <v>0</v>
      </c>
      <c r="K22" s="22">
        <f t="shared" si="1"/>
        <v>0</v>
      </c>
      <c r="M22" s="22">
        <f t="shared" si="2"/>
        <v>0</v>
      </c>
    </row>
    <row r="23" spans="1:13" ht="6" customHeight="1" collapsed="1" x14ac:dyDescent="0.35">
      <c r="C23" s="20"/>
    </row>
    <row r="24" spans="1:13" ht="14.25" x14ac:dyDescent="0.45">
      <c r="A24" s="176" t="s">
        <v>251</v>
      </c>
      <c r="B24" s="177"/>
      <c r="C24" s="178"/>
      <c r="D24" s="177"/>
      <c r="E24" s="177"/>
      <c r="F24" s="177"/>
      <c r="G24" s="177"/>
      <c r="H24" s="177"/>
      <c r="I24" s="23">
        <f>SUBTOTAL(9,I17:I20)</f>
        <v>0</v>
      </c>
      <c r="K24" s="23">
        <f t="shared" ref="K24" si="3">SUBTOTAL(9,K17:K20)</f>
        <v>0</v>
      </c>
      <c r="M24" s="23">
        <f>SUBTOTAL(9,M17:M20)</f>
        <v>0</v>
      </c>
    </row>
    <row r="25" spans="1:13" x14ac:dyDescent="0.35">
      <c r="C25" s="20"/>
      <c r="D25" s="21"/>
      <c r="E25" s="27"/>
      <c r="F25" s="28"/>
    </row>
    <row r="26" spans="1:13" ht="65.2" customHeight="1" x14ac:dyDescent="0.4">
      <c r="A26" s="29" t="s">
        <v>31</v>
      </c>
      <c r="B26" s="30" t="s">
        <v>32</v>
      </c>
      <c r="C26" s="26" t="s">
        <v>33</v>
      </c>
      <c r="D26" s="26"/>
      <c r="E26" s="19" t="s">
        <v>34</v>
      </c>
      <c r="F26" s="19" t="s">
        <v>35</v>
      </c>
      <c r="G26" s="19" t="str">
        <f>"Fringe Rate (Max "&amp;TEXT(Max_FR, "#%")&amp;") cannot include tuition"</f>
        <v>Fringe Rate (Max 40%) cannot include tuition</v>
      </c>
      <c r="H26" s="1"/>
      <c r="M26" s="9"/>
    </row>
    <row r="27" spans="1:13" ht="14.25" x14ac:dyDescent="0.45">
      <c r="A27" t="s">
        <v>36</v>
      </c>
      <c r="B27" s="39" t="s">
        <v>37</v>
      </c>
      <c r="C27" s="38"/>
      <c r="D27" s="46" t="s">
        <v>183</v>
      </c>
      <c r="E27" s="201"/>
      <c r="F27" s="36"/>
      <c r="G27" s="200"/>
      <c r="I27" s="22">
        <f>ROUND($E27*$F27,0)</f>
        <v>0</v>
      </c>
      <c r="K27" s="22">
        <f>IFERROR(ROUND(I27*G27,0),0)</f>
        <v>0</v>
      </c>
      <c r="M27" s="22">
        <f>SUM(I27,K27)</f>
        <v>0</v>
      </c>
    </row>
    <row r="28" spans="1:13" ht="14.25" x14ac:dyDescent="0.45">
      <c r="A28" t="s">
        <v>38</v>
      </c>
      <c r="B28" s="39" t="s">
        <v>37</v>
      </c>
      <c r="C28" s="38"/>
      <c r="D28" s="46" t="s">
        <v>183</v>
      </c>
      <c r="E28" s="42"/>
      <c r="F28" s="36"/>
      <c r="G28" s="188"/>
      <c r="I28" s="22">
        <f t="shared" ref="I28:I34" si="4">ROUND($E28*$F28,0)</f>
        <v>0</v>
      </c>
      <c r="K28" s="22">
        <f t="shared" ref="K28:K30" si="5">IFERROR(ROUND(I28*G28,0),0)</f>
        <v>0</v>
      </c>
      <c r="M28" s="22">
        <f t="shared" ref="M28:M30" si="6">SUM(I28,K28)</f>
        <v>0</v>
      </c>
    </row>
    <row r="29" spans="1:13" ht="14.25" x14ac:dyDescent="0.45">
      <c r="A29" t="s">
        <v>39</v>
      </c>
      <c r="B29" s="39" t="s">
        <v>37</v>
      </c>
      <c r="C29" s="38"/>
      <c r="D29" s="46" t="s">
        <v>183</v>
      </c>
      <c r="E29" s="42"/>
      <c r="F29" s="36"/>
      <c r="G29" s="188"/>
      <c r="I29" s="22">
        <f>ROUND($E29*$F29,0)</f>
        <v>0</v>
      </c>
      <c r="K29" s="22">
        <f>IFERROR(ROUND(I29*G29,0),0)</f>
        <v>0</v>
      </c>
      <c r="M29" s="22">
        <f>SUM(I29,K29)</f>
        <v>0</v>
      </c>
    </row>
    <row r="30" spans="1:13" ht="14.25" x14ac:dyDescent="0.45">
      <c r="A30" t="s">
        <v>40</v>
      </c>
      <c r="B30" s="39" t="s">
        <v>37</v>
      </c>
      <c r="C30" s="38"/>
      <c r="D30" s="46" t="s">
        <v>183</v>
      </c>
      <c r="E30" s="42"/>
      <c r="F30" s="36"/>
      <c r="G30" s="188"/>
      <c r="I30" s="22">
        <f t="shared" si="4"/>
        <v>0</v>
      </c>
      <c r="K30" s="22">
        <f t="shared" si="5"/>
        <v>0</v>
      </c>
      <c r="M30" s="22">
        <f t="shared" si="6"/>
        <v>0</v>
      </c>
    </row>
    <row r="31" spans="1:13" ht="14.25" hidden="1" outlineLevel="1" x14ac:dyDescent="0.45">
      <c r="A31" t="s">
        <v>41</v>
      </c>
      <c r="B31" s="39" t="s">
        <v>37</v>
      </c>
      <c r="C31" s="38"/>
      <c r="D31" s="46" t="s">
        <v>183</v>
      </c>
      <c r="E31" s="42"/>
      <c r="F31" s="36"/>
      <c r="G31" s="43"/>
      <c r="I31" s="22">
        <f t="shared" si="4"/>
        <v>0</v>
      </c>
      <c r="K31" s="22">
        <f t="shared" ref="K31:K34" si="7">IFERROR(ROUND(I31*G31,0),0)</f>
        <v>0</v>
      </c>
      <c r="M31" s="22">
        <f t="shared" ref="M31:M34" si="8">SUM(I31,K31)</f>
        <v>0</v>
      </c>
    </row>
    <row r="32" spans="1:13" ht="14.25" hidden="1" outlineLevel="1" x14ac:dyDescent="0.45">
      <c r="A32" t="s">
        <v>42</v>
      </c>
      <c r="B32" s="39" t="s">
        <v>37</v>
      </c>
      <c r="C32" s="38"/>
      <c r="D32" s="46" t="s">
        <v>183</v>
      </c>
      <c r="E32" s="42"/>
      <c r="F32" s="36"/>
      <c r="G32" s="43"/>
      <c r="I32" s="22">
        <f t="shared" si="4"/>
        <v>0</v>
      </c>
      <c r="K32" s="22">
        <f t="shared" si="7"/>
        <v>0</v>
      </c>
      <c r="M32" s="22">
        <f t="shared" si="8"/>
        <v>0</v>
      </c>
    </row>
    <row r="33" spans="1:13" ht="14.25" hidden="1" outlineLevel="1" x14ac:dyDescent="0.45">
      <c r="A33" t="s">
        <v>43</v>
      </c>
      <c r="B33" s="39" t="s">
        <v>37</v>
      </c>
      <c r="C33" s="38"/>
      <c r="D33" s="46" t="s">
        <v>183</v>
      </c>
      <c r="E33" s="42"/>
      <c r="F33" s="36"/>
      <c r="G33" s="43"/>
      <c r="I33" s="22">
        <f t="shared" si="4"/>
        <v>0</v>
      </c>
      <c r="K33" s="22">
        <f t="shared" si="7"/>
        <v>0</v>
      </c>
      <c r="M33" s="22">
        <f t="shared" si="8"/>
        <v>0</v>
      </c>
    </row>
    <row r="34" spans="1:13" ht="14.25" hidden="1" outlineLevel="1" x14ac:dyDescent="0.45">
      <c r="A34" t="s">
        <v>44</v>
      </c>
      <c r="B34" s="39" t="s">
        <v>37</v>
      </c>
      <c r="C34" s="38"/>
      <c r="D34" s="46" t="s">
        <v>183</v>
      </c>
      <c r="E34" s="42"/>
      <c r="F34" s="36"/>
      <c r="G34" s="43"/>
      <c r="I34" s="22">
        <f t="shared" si="4"/>
        <v>0</v>
      </c>
      <c r="K34" s="22">
        <f t="shared" si="7"/>
        <v>0</v>
      </c>
      <c r="M34" s="22">
        <f t="shared" si="8"/>
        <v>0</v>
      </c>
    </row>
    <row r="35" spans="1:13" ht="6.75" customHeight="1" collapsed="1" x14ac:dyDescent="0.35">
      <c r="B35" s="40"/>
      <c r="C35" s="41"/>
    </row>
    <row r="36" spans="1:13" ht="14.25" x14ac:dyDescent="0.45">
      <c r="A36" s="176" t="s">
        <v>45</v>
      </c>
      <c r="B36" s="179"/>
      <c r="C36" s="179"/>
      <c r="D36" s="179"/>
      <c r="E36" s="179"/>
      <c r="F36" s="179"/>
      <c r="G36" s="179"/>
      <c r="H36" s="179"/>
      <c r="I36" s="23">
        <f>SUBTOTAL(9,I27:I30)</f>
        <v>0</v>
      </c>
      <c r="K36" s="23">
        <f>SUBTOTAL(9,K27:K30)</f>
        <v>0</v>
      </c>
      <c r="M36" s="23">
        <f>SUBTOTAL(9,M27:M30)</f>
        <v>0</v>
      </c>
    </row>
    <row r="37" spans="1:13" ht="6" customHeight="1" x14ac:dyDescent="0.35"/>
    <row r="38" spans="1:13" ht="14.65" hidden="1" thickBot="1" x14ac:dyDescent="0.5">
      <c r="A38" s="176" t="s">
        <v>46</v>
      </c>
      <c r="B38" s="179"/>
      <c r="C38" s="179"/>
      <c r="D38" s="179"/>
      <c r="E38" s="179"/>
      <c r="F38" s="179"/>
      <c r="G38" s="179"/>
      <c r="H38" s="179"/>
      <c r="I38" s="24">
        <f>SUBTOTAL(9,I10:I37)</f>
        <v>0</v>
      </c>
      <c r="K38" s="24">
        <f>SUBTOTAL(9,K10:K37)</f>
        <v>0</v>
      </c>
      <c r="M38" s="24">
        <f>SUBTOTAL(9,M10:M37)</f>
        <v>0</v>
      </c>
    </row>
    <row r="39" spans="1:13" ht="13.15" hidden="1" thickTop="1" x14ac:dyDescent="0.35">
      <c r="B39" s="8"/>
      <c r="C39" s="52"/>
      <c r="D39" s="52"/>
    </row>
    <row r="40" spans="1:13" ht="14.65" hidden="1" thickBot="1" x14ac:dyDescent="0.5">
      <c r="A40" s="176" t="s">
        <v>47</v>
      </c>
      <c r="B40" s="179"/>
      <c r="C40" s="179"/>
      <c r="D40" s="179"/>
      <c r="E40" s="179"/>
      <c r="F40" s="179"/>
      <c r="G40" s="179"/>
      <c r="H40" s="179"/>
      <c r="I40" s="49" t="str">
        <f>IF(ind_cost_rate="No","N/A",ROUND(SUMIFS($I$9:$I$39,$D$9:$D$39,"Yes")*ind_cost_rate,0))</f>
        <v>N/A</v>
      </c>
      <c r="J40" s="9"/>
      <c r="K40" s="49" t="str">
        <f>IF(ind_cost_rate="No","N/A",ROUND(SUMIFS(K$10:K$39,$D$10:$D$39,"Yes")*ind_cost_rate,0))</f>
        <v>N/A</v>
      </c>
      <c r="L40" s="9"/>
      <c r="M40" s="49">
        <f>SUM(I40:K40)</f>
        <v>0</v>
      </c>
    </row>
    <row r="41" spans="1:13" ht="13.15" hidden="1" thickTop="1" x14ac:dyDescent="0.35"/>
    <row r="43" spans="1:13" ht="30" customHeight="1" x14ac:dyDescent="0.4">
      <c r="A43" s="324" t="s">
        <v>252</v>
      </c>
      <c r="B43" s="324"/>
      <c r="C43" s="26" t="s">
        <v>254</v>
      </c>
      <c r="D43" s="26"/>
      <c r="E43" s="19" t="s">
        <v>34</v>
      </c>
      <c r="F43" s="19" t="s">
        <v>35</v>
      </c>
      <c r="G43" s="19" t="s">
        <v>264</v>
      </c>
      <c r="H43" s="1"/>
    </row>
    <row r="44" spans="1:13" ht="14.25" x14ac:dyDescent="0.45">
      <c r="A44" s="322" t="s">
        <v>255</v>
      </c>
      <c r="B44" s="323"/>
      <c r="C44" s="38"/>
      <c r="D44" s="46" t="s">
        <v>183</v>
      </c>
      <c r="E44" s="42"/>
      <c r="F44" s="36"/>
      <c r="G44" s="174">
        <f>ROUND($E44*$F44,0)</f>
        <v>0</v>
      </c>
    </row>
    <row r="45" spans="1:13" ht="14.25" x14ac:dyDescent="0.45">
      <c r="A45" s="322" t="s">
        <v>255</v>
      </c>
      <c r="B45" s="323"/>
      <c r="C45" s="38"/>
      <c r="D45" s="46" t="s">
        <v>183</v>
      </c>
      <c r="E45" s="42"/>
      <c r="F45" s="36"/>
      <c r="G45" s="174">
        <f t="shared" ref="G45:G51" si="9">ROUND($E45*$F45,0)</f>
        <v>0</v>
      </c>
    </row>
    <row r="46" spans="1:13" ht="14.25" x14ac:dyDescent="0.45">
      <c r="A46" s="322" t="s">
        <v>255</v>
      </c>
      <c r="B46" s="323"/>
      <c r="C46" s="38"/>
      <c r="D46" s="46" t="s">
        <v>183</v>
      </c>
      <c r="E46" s="42"/>
      <c r="F46" s="36"/>
      <c r="G46" s="174">
        <f t="shared" si="9"/>
        <v>0</v>
      </c>
    </row>
    <row r="47" spans="1:13" ht="14.25" x14ac:dyDescent="0.45">
      <c r="A47" s="322" t="s">
        <v>255</v>
      </c>
      <c r="B47" s="323"/>
      <c r="C47" s="38"/>
      <c r="D47" s="46" t="s">
        <v>183</v>
      </c>
      <c r="E47" s="42"/>
      <c r="F47" s="36"/>
      <c r="G47" s="174">
        <f>ROUND($E47*$F47,0)</f>
        <v>0</v>
      </c>
    </row>
    <row r="48" spans="1:13" ht="14.25" hidden="1" outlineLevel="1" x14ac:dyDescent="0.45">
      <c r="A48" s="322" t="s">
        <v>255</v>
      </c>
      <c r="B48" s="323"/>
      <c r="C48" s="38"/>
      <c r="D48" s="46" t="s">
        <v>183</v>
      </c>
      <c r="E48" s="42"/>
      <c r="F48" s="36"/>
      <c r="G48" s="175">
        <f t="shared" si="9"/>
        <v>0</v>
      </c>
    </row>
    <row r="49" spans="1:13" ht="14.25" hidden="1" outlineLevel="1" x14ac:dyDescent="0.45">
      <c r="A49" s="322" t="s">
        <v>255</v>
      </c>
      <c r="B49" s="323"/>
      <c r="C49" s="38"/>
      <c r="D49" s="46" t="s">
        <v>183</v>
      </c>
      <c r="E49" s="42"/>
      <c r="F49" s="36"/>
      <c r="G49" s="175">
        <f t="shared" si="9"/>
        <v>0</v>
      </c>
    </row>
    <row r="50" spans="1:13" ht="14.25" hidden="1" outlineLevel="1" x14ac:dyDescent="0.45">
      <c r="A50" s="322" t="s">
        <v>255</v>
      </c>
      <c r="B50" s="323"/>
      <c r="C50" s="38"/>
      <c r="D50" s="46" t="s">
        <v>183</v>
      </c>
      <c r="E50" s="42"/>
      <c r="F50" s="36"/>
      <c r="G50" s="175">
        <f t="shared" si="9"/>
        <v>0</v>
      </c>
    </row>
    <row r="51" spans="1:13" ht="14.25" hidden="1" outlineLevel="1" x14ac:dyDescent="0.45">
      <c r="A51" s="322" t="s">
        <v>255</v>
      </c>
      <c r="B51" s="323"/>
      <c r="C51" s="38"/>
      <c r="D51" s="46" t="s">
        <v>183</v>
      </c>
      <c r="E51" s="42"/>
      <c r="F51" s="36"/>
      <c r="G51" s="175">
        <f t="shared" si="9"/>
        <v>0</v>
      </c>
      <c r="H51" s="8" t="s">
        <v>204</v>
      </c>
    </row>
    <row r="52" spans="1:13" ht="6.75" customHeight="1" collapsed="1" x14ac:dyDescent="0.35">
      <c r="A52" s="5"/>
      <c r="C52" s="20"/>
      <c r="G52" s="9"/>
    </row>
    <row r="53" spans="1:13" ht="14.25" x14ac:dyDescent="0.45">
      <c r="A53" s="176" t="s">
        <v>253</v>
      </c>
      <c r="B53" s="179"/>
      <c r="C53" s="179"/>
      <c r="D53" s="179"/>
      <c r="E53" s="179"/>
      <c r="F53" s="179"/>
      <c r="G53" s="175">
        <f>SUBTOTAL(9,G44:G47)</f>
        <v>0</v>
      </c>
      <c r="H53" s="179"/>
    </row>
    <row r="54" spans="1:13" x14ac:dyDescent="0.35">
      <c r="A54" s="5"/>
    </row>
    <row r="55" spans="1:13" x14ac:dyDescent="0.35">
      <c r="A55" s="5"/>
    </row>
    <row r="56" spans="1:13" ht="38.25" customHeight="1" x14ac:dyDescent="0.4">
      <c r="A56" s="29" t="str" cm="1">
        <f t="array" ref="A56">"Expert Consulting Costs (capped at "&amp;caps_Consulting&amp;" per consultant)"</f>
        <v>Expert Consulting Costs (capped at $10,000 per consultant)</v>
      </c>
      <c r="B56" s="26" t="s">
        <v>68</v>
      </c>
      <c r="C56" s="26" t="s">
        <v>69</v>
      </c>
      <c r="D56" s="26"/>
      <c r="E56" s="19" t="s">
        <v>34</v>
      </c>
      <c r="F56" s="19" t="s">
        <v>35</v>
      </c>
      <c r="G56" s="19" t="s">
        <v>264</v>
      </c>
      <c r="H56" s="1"/>
    </row>
    <row r="57" spans="1:13" ht="14.25" x14ac:dyDescent="0.45">
      <c r="A57" s="183" t="s">
        <v>51</v>
      </c>
      <c r="B57" s="181"/>
      <c r="C57" s="50" t="str">
        <f>IFERROR(IF($B57="Faculty","Enter Salary",IF($B57="Non-Faculty","Not Applicable","")),"")</f>
        <v/>
      </c>
      <c r="D57" s="46" t="s">
        <v>183</v>
      </c>
      <c r="E57" s="42"/>
      <c r="F57" s="36"/>
      <c r="G57" s="174">
        <f>ROUND(MIN(caps_Consulting,$E57*$F57),0)</f>
        <v>0</v>
      </c>
    </row>
    <row r="58" spans="1:13" ht="14.25" x14ac:dyDescent="0.45">
      <c r="A58" s="183" t="s">
        <v>51</v>
      </c>
      <c r="B58" s="38"/>
      <c r="C58" s="50" t="str">
        <f t="shared" ref="C58:C59" si="10">IFERROR(IF($B58="Faculty","Enter Salary",IF($B58="Non-Faculty","Not Applicable","")),"")</f>
        <v/>
      </c>
      <c r="D58" s="46" t="s">
        <v>183</v>
      </c>
      <c r="E58" s="42"/>
      <c r="F58" s="36"/>
      <c r="G58" s="174">
        <f>ROUND(MIN(caps_Consulting,$E58*$F58),0)</f>
        <v>0</v>
      </c>
    </row>
    <row r="59" spans="1:13" ht="14.25" x14ac:dyDescent="0.45">
      <c r="A59" s="183" t="s">
        <v>51</v>
      </c>
      <c r="B59" s="38"/>
      <c r="C59" s="50" t="str">
        <f t="shared" si="10"/>
        <v/>
      </c>
      <c r="D59" s="46" t="s">
        <v>183</v>
      </c>
      <c r="E59" s="42"/>
      <c r="F59" s="36"/>
      <c r="G59" s="174">
        <f>ROUND(MIN(caps_Consulting,$E59*$F59),0)</f>
        <v>0</v>
      </c>
    </row>
    <row r="60" spans="1:13" ht="14.25" x14ac:dyDescent="0.45">
      <c r="A60" s="183" t="s">
        <v>51</v>
      </c>
      <c r="B60" s="38"/>
      <c r="C60" s="50" t="str">
        <f>IFERROR(IF($B60="Faculty","Enter Salary",IF($B60="Non-Faculty","Not Applicable","")),"")</f>
        <v/>
      </c>
      <c r="D60" s="46" t="s">
        <v>183</v>
      </c>
      <c r="E60" s="42"/>
      <c r="F60" s="36"/>
      <c r="G60" s="174">
        <f>ROUND(MIN(caps_Consulting,$E60*$F60),0)</f>
        <v>0</v>
      </c>
    </row>
    <row r="61" spans="1:13" ht="14.25" hidden="1" outlineLevel="1" x14ac:dyDescent="0.45">
      <c r="A61" s="183" t="s">
        <v>51</v>
      </c>
      <c r="B61" s="38"/>
      <c r="C61" s="50" t="str">
        <f t="shared" ref="C61" si="11">IFERROR(IF($B61="Faculty","Enter Salary",IF($B61="Non-Faculty","N/A","")),"")</f>
        <v/>
      </c>
      <c r="D61" s="46" t="s">
        <v>183</v>
      </c>
      <c r="E61" s="42"/>
      <c r="F61" s="36"/>
      <c r="G61" s="175">
        <f t="shared" ref="G61" si="12">ROUND($E61*$F61,0)</f>
        <v>0</v>
      </c>
    </row>
    <row r="62" spans="1:13" ht="6" customHeight="1" collapsed="1" x14ac:dyDescent="0.35"/>
    <row r="63" spans="1:13" ht="14.25" x14ac:dyDescent="0.45">
      <c r="A63" s="176" t="s">
        <v>248</v>
      </c>
      <c r="B63" s="179"/>
      <c r="C63" s="179"/>
      <c r="D63" s="179"/>
      <c r="E63" s="179"/>
      <c r="F63" s="179"/>
      <c r="G63" s="175">
        <f>ROUND(SUBTOTAL(9,G57:G60),0)</f>
        <v>0</v>
      </c>
      <c r="H63" s="179"/>
    </row>
    <row r="64" spans="1:13" ht="6" customHeight="1" x14ac:dyDescent="0.4">
      <c r="A64" s="15"/>
      <c r="I64" s="9"/>
      <c r="J64" s="9"/>
      <c r="K64" s="9"/>
      <c r="L64" s="9"/>
      <c r="M64" s="9"/>
    </row>
    <row r="65" spans="1:8" ht="14.65" hidden="1" thickBot="1" x14ac:dyDescent="0.5">
      <c r="A65" s="176" t="s">
        <v>53</v>
      </c>
      <c r="B65" s="179"/>
      <c r="C65" s="179"/>
      <c r="D65" s="179"/>
      <c r="E65" s="179"/>
      <c r="F65" s="179"/>
      <c r="G65" s="182">
        <f>SUBTOTAL(9,G43:G64)</f>
        <v>0</v>
      </c>
      <c r="H65" s="179"/>
    </row>
    <row r="66" spans="1:8" ht="13.5" hidden="1" thickTop="1" x14ac:dyDescent="0.4">
      <c r="A66" s="15"/>
      <c r="G66" s="9"/>
    </row>
    <row r="67" spans="1:8" ht="14.65" hidden="1" thickBot="1" x14ac:dyDescent="0.5">
      <c r="A67" s="176" t="s">
        <v>249</v>
      </c>
      <c r="B67" s="179"/>
      <c r="C67" s="179"/>
      <c r="D67" s="179"/>
      <c r="E67" s="179"/>
      <c r="F67" s="179"/>
      <c r="G67" s="182" t="str">
        <f>IF(ind_cost_rate="No","N/A",ROUND(SUMIFS($G$43:$G$66,$D$43:$D$66,"Yes")*ind_cost_rate,0))</f>
        <v>N/A</v>
      </c>
      <c r="H67" s="179"/>
    </row>
    <row r="68" spans="1:8" ht="13.15" hidden="1" thickTop="1" x14ac:dyDescent="0.35"/>
  </sheetData>
  <sheetProtection algorithmName="SHA-512" hashValue="4qq26GyR+SNUhoKitSZzaq79/6NYNNKkBtxB3l8HmdBVzNS9gg3lp+OZE9MQsBlSzF+hJXqzUhU+vtci5NN37g==" saltValue="V53NQyS+wLFJznVGhSvQLQ==" spinCount="100000" sheet="1" objects="1" scenarios="1"/>
  <mergeCells count="9">
    <mergeCell ref="A49:B49"/>
    <mergeCell ref="A50:B50"/>
    <mergeCell ref="A51:B51"/>
    <mergeCell ref="A43:B43"/>
    <mergeCell ref="A44:B44"/>
    <mergeCell ref="A45:B45"/>
    <mergeCell ref="A46:B46"/>
    <mergeCell ref="A47:B47"/>
    <mergeCell ref="A48:B48"/>
  </mergeCells>
  <dataValidations count="11">
    <dataValidation type="whole" allowBlank="1" showInputMessage="1" showErrorMessage="1" errorTitle="Salary Budget" error="RSF does not allow budgeting for salaries in excess of $300,000." sqref="E10:E12" xr:uid="{E22B39E5-96C6-4640-AEEA-519414177A12}">
      <formula1>0</formula1>
      <formula2>Sal_Cap_Gen</formula2>
    </dataValidation>
    <dataValidation type="list" allowBlank="1" showInputMessage="1" showErrorMessage="1" sqref="C10:C12" xr:uid="{EF386F55-E12C-449C-B2AD-28359668DBB1}">
      <formula1>"Salary Support, Course Buyout"</formula1>
    </dataValidation>
    <dataValidation type="list" allowBlank="1" showInputMessage="1" showErrorMessage="1" sqref="C17:C22" xr:uid="{4E635D8A-77F1-4A17-8260-898B7A28EA57}">
      <formula1>"PD,NPD"</formula1>
    </dataValidation>
    <dataValidation type="list" allowBlank="1" showInputMessage="1" showErrorMessage="1" sqref="C27:C34" xr:uid="{5DDE76AD-B33C-4AAF-A29E-2D4C8894A2AA}">
      <formula1>"Graduate, Undergrad"</formula1>
    </dataValidation>
    <dataValidation type="decimal" allowBlank="1" showInputMessage="1" showErrorMessage="1" errorTitle="Fringe Rate Error" error="Fringe rate must be between 0 and 40%." sqref="G10:G12 G17:G22 G27:G34" xr:uid="{89FF5765-534C-4A0C-A22F-543985EF20A9}">
      <formula1>0</formula1>
      <formula2>Max_FR</formula2>
    </dataValidation>
    <dataValidation type="list" allowBlank="1" showInputMessage="1" showErrorMessage="1" sqref="B57:B61" xr:uid="{89CA301A-0A80-41C4-B0CB-AF651E8FC497}">
      <formula1>"Faculty, Non-Faculty"</formula1>
    </dataValidation>
    <dataValidation type="list" allowBlank="1" showInputMessage="1" showErrorMessage="1" sqref="C44:C51" xr:uid="{D16CA4E4-7C90-417C-88EF-5E3CAA827EAC}">
      <formula1>"Student, Post-Doc, Other"</formula1>
    </dataValidation>
    <dataValidation type="custom" allowBlank="1" showInputMessage="1" showErrorMessage="1" errorTitle="Consuling Costs Exceeds Cap" error="Consultant fees cannot exceed $15,000 for 2-year project ($7,500 for a 1-year project)" prompt="Consultant fees cannot exceed $15,000 for 2-year project ($7,500 for a 1-year project)" sqref="E61:F61" xr:uid="{D969049F-CE18-4089-A2D1-96165222A85B}">
      <formula1>AND(#REF!&gt;=0,IF(grant_term=24,#REF!&lt;=ConsCap1*2,#REF!&lt;=ConsCap1))</formula1>
    </dataValidation>
    <dataValidation type="decimal" operator="lessThanOrEqual" allowBlank="1" showInputMessage="1" showErrorMessage="1" error="Consultant fees cannot exceed $125/hr." prompt="Consultant fees cannot exceed $125/hr" sqref="E57:E60" xr:uid="{5261BD5A-B030-4AF9-A45E-EEBC6024144B}">
      <formula1>125</formula1>
    </dataValidation>
    <dataValidation type="decimal" operator="greaterThanOrEqual" allowBlank="1" showInputMessage="1" showErrorMessage="1" error="Compensation for research assistants must be based on the minimum wage in the state where the fiscal agent for the grant is located or at least $15.00 per hour, whichever is higher." sqref="E44:E47 E27:E30" xr:uid="{FCD3D004-59F0-46DE-AF4A-AD7597F1D31C}">
      <formula1>15</formula1>
    </dataValidation>
    <dataValidation allowBlank="1" showInputMessage="1" showErrorMessage="1" prompt="Consultant fees cannot exceed a total of $10,000 for a 1-year project." sqref="G57:G60" xr:uid="{F27EC726-BBB6-4D20-A61F-CC776CAC4789}"/>
  </dataValidations>
  <printOptions horizontalCentered="1"/>
  <pageMargins left="0.25" right="0.25" top="0.75" bottom="0.75" header="0.3" footer="0.3"/>
  <pageSetup scale="80" pageOrder="overThenDown" orientation="landscape" r:id="rId1"/>
  <headerFooter>
    <oddFooter>&amp;C&amp;A&amp;R&amp;P/&amp;N</oddFooter>
  </headerFooter>
  <rowBreaks count="1" manualBreakCount="1">
    <brk id="41" max="25" man="1"/>
  </rowBreaks>
  <customProperties>
    <customPr name="f3f1f61e8"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B2399-622B-4389-93B8-8BF462E04E57}">
  <sheetPr codeName="Sheet8">
    <tabColor rgb="FF88A743"/>
  </sheetPr>
  <dimension ref="A1:H43"/>
  <sheetViews>
    <sheetView zoomScaleNormal="100" workbookViewId="0">
      <selection activeCell="J8" sqref="J8"/>
    </sheetView>
  </sheetViews>
  <sheetFormatPr defaultColWidth="8.796875" defaultRowHeight="12.75" x14ac:dyDescent="0.35"/>
  <cols>
    <col min="1" max="1" width="20.73046875" customWidth="1"/>
    <col min="2" max="2" width="28.46484375" customWidth="1"/>
    <col min="3" max="3" width="25.73046875" customWidth="1"/>
    <col min="4" max="4" width="13.46484375" customWidth="1"/>
    <col min="5" max="5" width="2.53125" customWidth="1"/>
    <col min="6" max="6" width="10.19921875" customWidth="1"/>
    <col min="7" max="7" width="2.53125" customWidth="1"/>
    <col min="8" max="8" width="10.19921875" customWidth="1"/>
    <col min="10" max="10" width="54.19921875" customWidth="1"/>
  </cols>
  <sheetData>
    <row r="1" spans="1:8" ht="13.15" x14ac:dyDescent="0.4">
      <c r="A1" s="1" t="str">
        <f>PROPER(subcontractor2)</f>
        <v/>
      </c>
    </row>
    <row r="2" spans="1:8" ht="13.15" x14ac:dyDescent="0.4">
      <c r="A2" s="1" t="str">
        <f>PROPER(proj_title)</f>
        <v/>
      </c>
    </row>
    <row r="3" spans="1:8" ht="13.15" x14ac:dyDescent="0.4">
      <c r="A3" s="1" t="s">
        <v>257</v>
      </c>
    </row>
    <row r="4" spans="1:8" ht="13.15" x14ac:dyDescent="0.4">
      <c r="A4" s="11" t="str">
        <f>TEXT(start_date,"m/d/yy")&amp;" to "&amp;(TEXT(EOMONTH(start_date,grant_term-1),"m/d/yy"))</f>
        <v>1/0/00 to 12/31/00</v>
      </c>
    </row>
    <row r="5" spans="1:8" ht="13.15" x14ac:dyDescent="0.4">
      <c r="A5" s="45">
        <f>grant_amount</f>
        <v>0</v>
      </c>
    </row>
    <row r="8" spans="1:8" ht="35.200000000000003" customHeight="1" x14ac:dyDescent="0.4">
      <c r="A8" s="29" t="s">
        <v>192</v>
      </c>
      <c r="B8" s="26" t="s">
        <v>48</v>
      </c>
      <c r="C8" s="26" t="s">
        <v>265</v>
      </c>
      <c r="D8" s="26" t="s">
        <v>49</v>
      </c>
      <c r="E8" s="1"/>
      <c r="F8" s="190" t="s">
        <v>266</v>
      </c>
      <c r="G8" s="1"/>
      <c r="H8" s="1" t="s">
        <v>50</v>
      </c>
    </row>
    <row r="9" spans="1:8" ht="14.25" x14ac:dyDescent="0.45">
      <c r="A9" s="36" t="s">
        <v>51</v>
      </c>
      <c r="B9" s="38"/>
      <c r="C9" s="38"/>
      <c r="D9" s="46" t="s">
        <v>182</v>
      </c>
      <c r="F9" s="51"/>
      <c r="H9" s="47">
        <f t="shared" ref="H9:H17" si="0">ROUND(SUM(F9:F9),0)</f>
        <v>0</v>
      </c>
    </row>
    <row r="10" spans="1:8" ht="14.25" x14ac:dyDescent="0.45">
      <c r="A10" s="36" t="s">
        <v>51</v>
      </c>
      <c r="B10" s="38"/>
      <c r="C10" s="38"/>
      <c r="D10" s="46" t="s">
        <v>182</v>
      </c>
      <c r="F10" s="44"/>
      <c r="H10" s="47">
        <f t="shared" si="0"/>
        <v>0</v>
      </c>
    </row>
    <row r="11" spans="1:8" ht="14.25" x14ac:dyDescent="0.45">
      <c r="A11" s="36" t="s">
        <v>51</v>
      </c>
      <c r="B11" s="38"/>
      <c r="C11" s="38"/>
      <c r="D11" s="46" t="s">
        <v>182</v>
      </c>
      <c r="F11" s="44"/>
      <c r="H11" s="47">
        <f t="shared" si="0"/>
        <v>0</v>
      </c>
    </row>
    <row r="12" spans="1:8" ht="14.25" x14ac:dyDescent="0.45">
      <c r="A12" s="36" t="s">
        <v>51</v>
      </c>
      <c r="B12" s="38"/>
      <c r="C12" s="38"/>
      <c r="D12" s="46" t="s">
        <v>182</v>
      </c>
      <c r="F12" s="44"/>
      <c r="H12" s="47">
        <f t="shared" si="0"/>
        <v>0</v>
      </c>
    </row>
    <row r="13" spans="1:8" ht="14.25" x14ac:dyDescent="0.45">
      <c r="A13" s="36" t="s">
        <v>51</v>
      </c>
      <c r="B13" s="38"/>
      <c r="C13" s="38"/>
      <c r="D13" s="46" t="s">
        <v>182</v>
      </c>
      <c r="F13" s="44"/>
      <c r="H13" s="47">
        <f t="shared" si="0"/>
        <v>0</v>
      </c>
    </row>
    <row r="14" spans="1:8" ht="14.25" x14ac:dyDescent="0.45">
      <c r="A14" s="36" t="s">
        <v>51</v>
      </c>
      <c r="B14" s="38"/>
      <c r="C14" s="38"/>
      <c r="D14" s="46" t="s">
        <v>182</v>
      </c>
      <c r="F14" s="44"/>
      <c r="H14" s="47">
        <f t="shared" si="0"/>
        <v>0</v>
      </c>
    </row>
    <row r="15" spans="1:8" ht="14.25" x14ac:dyDescent="0.45">
      <c r="A15" s="36" t="s">
        <v>51</v>
      </c>
      <c r="B15" s="38"/>
      <c r="C15" s="38"/>
      <c r="D15" s="46" t="s">
        <v>182</v>
      </c>
      <c r="F15" s="44"/>
      <c r="H15" s="47">
        <f t="shared" si="0"/>
        <v>0</v>
      </c>
    </row>
    <row r="16" spans="1:8" ht="14.25" x14ac:dyDescent="0.45">
      <c r="A16" s="36" t="s">
        <v>51</v>
      </c>
      <c r="B16" s="38"/>
      <c r="C16" s="38"/>
      <c r="D16" s="46" t="s">
        <v>182</v>
      </c>
      <c r="F16" s="44"/>
      <c r="H16" s="47">
        <f t="shared" si="0"/>
        <v>0</v>
      </c>
    </row>
    <row r="17" spans="1:8" ht="14.25" x14ac:dyDescent="0.45">
      <c r="A17" s="36" t="s">
        <v>51</v>
      </c>
      <c r="B17" s="38"/>
      <c r="C17" s="38"/>
      <c r="D17" s="46" t="s">
        <v>182</v>
      </c>
      <c r="F17" s="44"/>
      <c r="H17" s="47">
        <f t="shared" si="0"/>
        <v>0</v>
      </c>
    </row>
    <row r="18" spans="1:8" ht="6" customHeight="1" x14ac:dyDescent="0.35"/>
    <row r="19" spans="1:8" ht="14.25" x14ac:dyDescent="0.45">
      <c r="D19" s="12" t="s">
        <v>52</v>
      </c>
      <c r="F19" s="48">
        <f>ROUND(SUBTOTAL(9,F9:F17),0)</f>
        <v>0</v>
      </c>
      <c r="H19" s="48">
        <f>SUBTOTAL(9,H9:H17)</f>
        <v>0</v>
      </c>
    </row>
    <row r="21" spans="1:8" ht="13.15" x14ac:dyDescent="0.4">
      <c r="D21" s="12"/>
    </row>
    <row r="22" spans="1:8" ht="35.200000000000003" customHeight="1" x14ac:dyDescent="0.4">
      <c r="A22" s="1" t="s">
        <v>54</v>
      </c>
      <c r="B22" s="191" t="s">
        <v>267</v>
      </c>
      <c r="C22" s="192" t="s">
        <v>268</v>
      </c>
      <c r="D22" s="26" t="s">
        <v>49</v>
      </c>
      <c r="E22" s="193"/>
      <c r="F22" s="190" t="s">
        <v>266</v>
      </c>
      <c r="G22" s="1"/>
      <c r="H22" s="1" t="s">
        <v>50</v>
      </c>
    </row>
    <row r="23" spans="1:8" ht="14.25" x14ac:dyDescent="0.45">
      <c r="A23" s="36" t="s">
        <v>186</v>
      </c>
      <c r="B23" s="36"/>
      <c r="C23" s="36"/>
      <c r="D23" s="46" t="s">
        <v>183</v>
      </c>
      <c r="F23" s="42"/>
      <c r="H23" s="47">
        <f>ROUND(SUM(F23:F23),0)</f>
        <v>0</v>
      </c>
    </row>
    <row r="24" spans="1:8" ht="14.25" x14ac:dyDescent="0.45">
      <c r="A24" s="36" t="s">
        <v>186</v>
      </c>
      <c r="B24" s="36"/>
      <c r="C24" s="36"/>
      <c r="D24" s="46" t="s">
        <v>183</v>
      </c>
      <c r="F24" s="42"/>
      <c r="H24" s="47">
        <f>ROUND(SUM(F24:F24),0)</f>
        <v>0</v>
      </c>
    </row>
    <row r="25" spans="1:8" ht="14.25" x14ac:dyDescent="0.45">
      <c r="A25" s="36" t="s">
        <v>186</v>
      </c>
      <c r="B25" s="36"/>
      <c r="C25" s="36"/>
      <c r="D25" s="46" t="s">
        <v>183</v>
      </c>
      <c r="F25" s="42"/>
      <c r="H25" s="47">
        <f>ROUND(SUM(F25:F25),0)</f>
        <v>0</v>
      </c>
    </row>
    <row r="26" spans="1:8" ht="14.25" x14ac:dyDescent="0.45">
      <c r="A26" s="36" t="s">
        <v>186</v>
      </c>
      <c r="B26" s="36"/>
      <c r="C26" s="36"/>
      <c r="D26" s="46" t="s">
        <v>183</v>
      </c>
      <c r="F26" s="42"/>
      <c r="H26" s="47">
        <f t="shared" ref="H26:H35" si="1">ROUND(SUM(F26:F26),0)</f>
        <v>0</v>
      </c>
    </row>
    <row r="27" spans="1:8" ht="14.25" x14ac:dyDescent="0.45">
      <c r="A27" s="36" t="s">
        <v>186</v>
      </c>
      <c r="B27" s="36"/>
      <c r="C27" s="36"/>
      <c r="D27" s="46" t="s">
        <v>183</v>
      </c>
      <c r="F27" s="42"/>
      <c r="H27" s="47">
        <f t="shared" si="1"/>
        <v>0</v>
      </c>
    </row>
    <row r="28" spans="1:8" ht="14.25" x14ac:dyDescent="0.45">
      <c r="A28" s="36" t="s">
        <v>186</v>
      </c>
      <c r="B28" s="36"/>
      <c r="C28" s="36"/>
      <c r="D28" s="46" t="s">
        <v>183</v>
      </c>
      <c r="F28" s="42"/>
      <c r="H28" s="47">
        <f t="shared" si="1"/>
        <v>0</v>
      </c>
    </row>
    <row r="29" spans="1:8" ht="14.25" x14ac:dyDescent="0.45">
      <c r="A29" s="36" t="s">
        <v>186</v>
      </c>
      <c r="B29" s="36"/>
      <c r="C29" s="36"/>
      <c r="D29" s="46" t="s">
        <v>183</v>
      </c>
      <c r="F29" s="42"/>
      <c r="H29" s="47">
        <f t="shared" si="1"/>
        <v>0</v>
      </c>
    </row>
    <row r="30" spans="1:8" ht="14.25" x14ac:dyDescent="0.45">
      <c r="A30" s="36" t="s">
        <v>186</v>
      </c>
      <c r="B30" s="36"/>
      <c r="C30" s="36"/>
      <c r="D30" s="46" t="s">
        <v>183</v>
      </c>
      <c r="F30" s="42"/>
      <c r="H30" s="47">
        <f t="shared" si="1"/>
        <v>0</v>
      </c>
    </row>
    <row r="31" spans="1:8" ht="14.25" x14ac:dyDescent="0.45">
      <c r="A31" s="36" t="s">
        <v>186</v>
      </c>
      <c r="B31" s="36"/>
      <c r="C31" s="36"/>
      <c r="D31" s="46" t="s">
        <v>183</v>
      </c>
      <c r="F31" s="42"/>
      <c r="H31" s="47">
        <f t="shared" si="1"/>
        <v>0</v>
      </c>
    </row>
    <row r="32" spans="1:8" ht="14.25" x14ac:dyDescent="0.45">
      <c r="A32" s="36" t="s">
        <v>186</v>
      </c>
      <c r="B32" s="36"/>
      <c r="C32" s="36"/>
      <c r="D32" s="46" t="s">
        <v>183</v>
      </c>
      <c r="F32" s="42"/>
      <c r="H32" s="47">
        <f t="shared" si="1"/>
        <v>0</v>
      </c>
    </row>
    <row r="33" spans="1:8" ht="14.25" x14ac:dyDescent="0.45">
      <c r="A33" s="36" t="s">
        <v>186</v>
      </c>
      <c r="B33" s="36"/>
      <c r="C33" s="36"/>
      <c r="D33" s="46" t="s">
        <v>183</v>
      </c>
      <c r="F33" s="42"/>
      <c r="H33" s="47">
        <f t="shared" si="1"/>
        <v>0</v>
      </c>
    </row>
    <row r="34" spans="1:8" ht="14.25" x14ac:dyDescent="0.45">
      <c r="A34" s="36" t="s">
        <v>186</v>
      </c>
      <c r="B34" s="36"/>
      <c r="C34" s="36"/>
      <c r="D34" s="46" t="s">
        <v>183</v>
      </c>
      <c r="F34" s="42"/>
      <c r="H34" s="47">
        <f t="shared" si="1"/>
        <v>0</v>
      </c>
    </row>
    <row r="35" spans="1:8" ht="14.25" x14ac:dyDescent="0.45">
      <c r="A35" s="36" t="s">
        <v>186</v>
      </c>
      <c r="B35" s="36"/>
      <c r="C35" s="36"/>
      <c r="D35" s="46" t="s">
        <v>183</v>
      </c>
      <c r="F35" s="42"/>
      <c r="H35" s="47">
        <f t="shared" si="1"/>
        <v>0</v>
      </c>
    </row>
    <row r="37" spans="1:8" ht="14.25" x14ac:dyDescent="0.45">
      <c r="D37" s="12" t="s">
        <v>55</v>
      </c>
      <c r="F37" s="48">
        <f>ROUND(SUBTOTAL(9,F23:F35),0)</f>
        <v>0</v>
      </c>
      <c r="H37" s="23">
        <f>SUBTOTAL(9,H23:H35)</f>
        <v>0</v>
      </c>
    </row>
    <row r="38" spans="1:8" ht="13.15" x14ac:dyDescent="0.4">
      <c r="D38" s="12"/>
    </row>
    <row r="39" spans="1:8" ht="14.65" thickBot="1" x14ac:dyDescent="0.5">
      <c r="D39" s="12" t="s">
        <v>258</v>
      </c>
      <c r="F39" s="49">
        <f>ROUND(SUBTOTAL(9,F9:F38),0)</f>
        <v>0</v>
      </c>
      <c r="H39" s="31">
        <f>SUM(F39:G39)</f>
        <v>0</v>
      </c>
    </row>
    <row r="40" spans="1:8" ht="13.5" thickTop="1" x14ac:dyDescent="0.4">
      <c r="D40" s="12"/>
    </row>
    <row r="41" spans="1:8" ht="14.65" hidden="1" thickBot="1" x14ac:dyDescent="0.5">
      <c r="D41" s="12" t="s">
        <v>56</v>
      </c>
      <c r="F41" s="49" t="str">
        <f>IF(ind_cost_rate="No","N/A",ROUND(SUMIFS(F$9:F$39,$D$9:$D$39,"Yes")*ind_cost_rate,0))</f>
        <v>N/A</v>
      </c>
      <c r="H41" s="31">
        <f>SUM(F41:G41)</f>
        <v>0</v>
      </c>
    </row>
    <row r="42" spans="1:8" ht="13.5" hidden="1" thickTop="1" x14ac:dyDescent="0.4">
      <c r="D42" s="12"/>
    </row>
    <row r="43" spans="1:8" x14ac:dyDescent="0.35">
      <c r="F43" s="8"/>
    </row>
  </sheetData>
  <sheetProtection algorithmName="SHA-512" hashValue="U9BIaLhLVYTyTOZKCVy/zQphZ12Xdsb5lt819LqbGY+G6jiPBFzyED/8/WnfaihmU3KPHwyaldgxbhMf9J3UJw==" saltValue="DfQNu5kHrbUETK0aXzrddA==" spinCount="100000" sheet="1" objects="1" scenarios="1"/>
  <dataValidations count="3">
    <dataValidation type="list" allowBlank="1" showInputMessage="1" showErrorMessage="1" sqref="B9:B17" xr:uid="{72EF8AD1-A7E9-472F-B8A7-DA16CE5A7772}">
      <formula1>"Survey Fees, Data Purchase, RDC Access"</formula1>
    </dataValidation>
    <dataValidation type="list" allowBlank="1" showInputMessage="1" showErrorMessage="1" sqref="B23:B35" xr:uid="{D9727DCB-A060-4564-8369-88D518DF46C2}">
      <formula1>List_DCitems</formula1>
    </dataValidation>
    <dataValidation allowBlank="1" showInputMessage="1" showErrorMessage="1" prompt="Expense Type is Required in Column B." sqref="F23:F35" xr:uid="{CF96B735-0319-4632-9C3E-75CB27F0E52B}"/>
  </dataValidations>
  <printOptions horizontalCentered="1"/>
  <pageMargins left="0.25" right="0.25" top="0.75" bottom="0.75" header="0.3" footer="0.3"/>
  <pageSetup scale="83" orientation="portrait" r:id="rId1"/>
  <headerFooter>
    <oddFooter>&amp;C&amp;A&amp;R&amp;P/&amp;N</oddFooter>
  </headerFooter>
  <customProperties>
    <customPr name="f4b0e69a7"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FF0000"/>
  </sheetPr>
  <dimension ref="A1:H25"/>
  <sheetViews>
    <sheetView zoomScale="115" zoomScaleNormal="115" workbookViewId="0">
      <selection activeCell="D10" sqref="D10"/>
    </sheetView>
  </sheetViews>
  <sheetFormatPr defaultColWidth="8.796875" defaultRowHeight="12.75" x14ac:dyDescent="0.35"/>
  <cols>
    <col min="1" max="1" width="10.46484375" customWidth="1"/>
    <col min="2" max="2" width="15.796875" customWidth="1"/>
    <col min="3" max="3" width="23.46484375" customWidth="1"/>
    <col min="4" max="4" width="9.46484375" bestFit="1" customWidth="1"/>
    <col min="6" max="6" width="12.46484375" customWidth="1"/>
  </cols>
  <sheetData>
    <row r="1" spans="1:8" ht="23.65" thickBot="1" x14ac:dyDescent="0.75">
      <c r="A1" s="2" t="s">
        <v>11</v>
      </c>
      <c r="B1" s="3"/>
      <c r="C1" s="3"/>
      <c r="D1" s="3"/>
      <c r="E1" s="3"/>
      <c r="F1" s="3"/>
      <c r="G1" s="3"/>
      <c r="H1" s="3"/>
    </row>
    <row r="2" spans="1:8" ht="18" x14ac:dyDescent="0.55000000000000004">
      <c r="A2" s="4" t="str">
        <f>co_name</f>
        <v>Russell Sage Foundation</v>
      </c>
    </row>
    <row r="4" spans="1:8" ht="13.15" x14ac:dyDescent="0.4">
      <c r="A4" s="1" t="s">
        <v>1</v>
      </c>
      <c r="B4" t="s">
        <v>12</v>
      </c>
    </row>
    <row r="6" spans="1:8" ht="13.15" x14ac:dyDescent="0.4">
      <c r="A6" s="1" t="s">
        <v>13</v>
      </c>
      <c r="B6" t="s">
        <v>74</v>
      </c>
      <c r="C6" t="b">
        <f>AND(B:B)</f>
        <v>1</v>
      </c>
    </row>
    <row r="7" spans="1:8" ht="13.15" x14ac:dyDescent="0.4">
      <c r="A7" s="1"/>
    </row>
    <row r="8" spans="1:8" x14ac:dyDescent="0.35">
      <c r="B8" s="6"/>
      <c r="C8" s="6"/>
      <c r="D8" s="6"/>
      <c r="E8" s="6"/>
      <c r="F8" s="6"/>
    </row>
    <row r="9" spans="1:8" x14ac:dyDescent="0.35">
      <c r="A9">
        <v>1</v>
      </c>
      <c r="B9" t="b">
        <f>D13=0</f>
        <v>1</v>
      </c>
      <c r="C9" t="s">
        <v>70</v>
      </c>
    </row>
    <row r="10" spans="1:8" x14ac:dyDescent="0.35">
      <c r="C10" t="s">
        <v>71</v>
      </c>
      <c r="D10" s="7">
        <f>'Budget Summary'!$F$33</f>
        <v>0</v>
      </c>
    </row>
    <row r="11" spans="1:8" x14ac:dyDescent="0.35">
      <c r="C11" t="s">
        <v>72</v>
      </c>
      <c r="D11" s="7">
        <f>grant_amount</f>
        <v>0</v>
      </c>
    </row>
    <row r="12" spans="1:8" ht="5.25" customHeight="1" x14ac:dyDescent="0.35"/>
    <row r="13" spans="1:8" ht="13.15" thickBot="1" x14ac:dyDescent="0.4">
      <c r="C13" t="s">
        <v>73</v>
      </c>
      <c r="D13" s="32">
        <f>D10-D11</f>
        <v>0</v>
      </c>
    </row>
    <row r="14" spans="1:8" ht="13.15" thickTop="1" x14ac:dyDescent="0.35"/>
    <row r="16" spans="1:8" x14ac:dyDescent="0.35">
      <c r="A16">
        <v>2</v>
      </c>
      <c r="B16" t="b">
        <f>D17&lt;=Max_Grant_Amount</f>
        <v>1</v>
      </c>
      <c r="C16" t="str">
        <f>"Is the Total Budget Less Than Max Grant Amount"&amp;" ("&amp;TEXT(Max_Grant_Amount,"$0,K")&amp;")?"</f>
        <v>Is the Total Budget Less Than Max Grant Amount ($230K)?</v>
      </c>
    </row>
    <row r="17" spans="1:4" x14ac:dyDescent="0.35">
      <c r="C17" t="s">
        <v>71</v>
      </c>
      <c r="D17" s="7">
        <f>'Budget Summary'!$F$33</f>
        <v>0</v>
      </c>
    </row>
    <row r="19" spans="1:4" hidden="1" x14ac:dyDescent="0.35"/>
    <row r="20" spans="1:4" hidden="1" x14ac:dyDescent="0.35">
      <c r="A20">
        <v>3</v>
      </c>
      <c r="B20" t="s">
        <v>292</v>
      </c>
      <c r="C20" t="str">
        <f>"Is the Total PI/co-PI Salary Support or Course Buyouts (no more than $"&amp;IF(JPI_Num=2,30000,15000)&amp;", not including fringe)?"</f>
        <v>Is the Total PI/co-PI Salary Support or Course Buyouts (no more than $15000, not including fringe)?</v>
      </c>
    </row>
    <row r="21" spans="1:4" hidden="1" x14ac:dyDescent="0.35">
      <c r="C21" t="s">
        <v>279</v>
      </c>
      <c r="D21" s="7">
        <f>'Grantee Org'!$K$23+'SubOrg1 Project Team'!$I$14+ 'SubOrg2 Project Team'!$I$14</f>
        <v>0</v>
      </c>
    </row>
    <row r="22" spans="1:4" hidden="1" x14ac:dyDescent="0.35">
      <c r="D22" s="7"/>
    </row>
    <row r="23" spans="1:4" ht="2.5499999999999998" hidden="1" customHeight="1" x14ac:dyDescent="0.35">
      <c r="D23" s="7"/>
    </row>
    <row r="24" spans="1:4" hidden="1" x14ac:dyDescent="0.35">
      <c r="A24">
        <v>4</v>
      </c>
      <c r="B24" t="s">
        <v>293</v>
      </c>
      <c r="C24" t="str">
        <f>"Is Travel (Dissemination/Conference) no more than $"&amp;IF(JPI_Num=2,6000,3000)&amp;"?"</f>
        <v>Is Travel (Dissemination/Conference) no more than $3000?</v>
      </c>
    </row>
    <row r="25" spans="1:4" hidden="1" x14ac:dyDescent="0.35">
      <c r="C25" s="9" t="s">
        <v>280</v>
      </c>
      <c r="D25" s="7">
        <f>'Budget Summary'!F27</f>
        <v>0</v>
      </c>
    </row>
  </sheetData>
  <sheetProtection algorithmName="SHA-512" hashValue="YLGtwJB4k1NNLWQAE2215SrjOQmGLmuesOSt7RNYUtYN8OKmdLlsWLpK53Zrvd6gcVo0Xwi4/NQ+ELi/iH0Afw==" saltValue="C1/Lq7QkielyZfNcAhzV6g==" spinCount="100000" sheet="1" objects="1" scenarios="1"/>
  <conditionalFormatting sqref="B9">
    <cfRule type="containsText" dxfId="9" priority="7" operator="containsText" text="True">
      <formula>NOT(ISERROR(SEARCH("True",B9)))</formula>
    </cfRule>
    <cfRule type="containsText" dxfId="8" priority="8" operator="containsText" text="False">
      <formula>NOT(ISERROR(SEARCH("False",B9)))</formula>
    </cfRule>
  </conditionalFormatting>
  <conditionalFormatting sqref="B16">
    <cfRule type="containsText" dxfId="7" priority="5" operator="containsText" text="True">
      <formula>NOT(ISERROR(SEARCH("True",B16)))</formula>
    </cfRule>
    <cfRule type="containsText" dxfId="6" priority="6" operator="containsText" text="False">
      <formula>NOT(ISERROR(SEARCH("False",B16)))</formula>
    </cfRule>
  </conditionalFormatting>
  <conditionalFormatting sqref="B20">
    <cfRule type="containsText" dxfId="5" priority="3" operator="containsText" text="True">
      <formula>NOT(ISERROR(SEARCH("True",B20)))</formula>
    </cfRule>
    <cfRule type="containsText" dxfId="4" priority="4" operator="containsText" text="False">
      <formula>NOT(ISERROR(SEARCH("False",B20)))</formula>
    </cfRule>
  </conditionalFormatting>
  <conditionalFormatting sqref="B24">
    <cfRule type="containsText" dxfId="3" priority="1" operator="containsText" text="True">
      <formula>NOT(ISERROR(SEARCH("True",B24)))</formula>
    </cfRule>
    <cfRule type="containsText" dxfId="2" priority="2" operator="containsText" text="False">
      <formula>NOT(ISERROR(SEARCH("False",B24)))</formula>
    </cfRule>
  </conditionalFormatting>
  <conditionalFormatting sqref="C6">
    <cfRule type="containsText" dxfId="1" priority="9" operator="containsText" text="True">
      <formula>NOT(ISERROR(SEARCH("True",C6)))</formula>
    </cfRule>
    <cfRule type="containsText" dxfId="0" priority="10" operator="containsText" text="False">
      <formula>NOT(ISERROR(SEARCH("False",C6)))</formula>
    </cfRule>
  </conditionalFormatting>
  <pageMargins left="0.7" right="0.7" top="0.75" bottom="0.75" header="0.3" footer="0.3"/>
  <pageSetup orientation="portrait" r:id="rId1"/>
  <customProperties>
    <customPr name="f42eb76d6"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63A01-4B76-4256-8C2F-29629471C1F4}">
  <sheetPr codeName="Sheet2"/>
  <dimension ref="A1:F72"/>
  <sheetViews>
    <sheetView topLeftCell="A38" workbookViewId="0">
      <selection activeCell="D54" sqref="D54"/>
    </sheetView>
  </sheetViews>
  <sheetFormatPr defaultColWidth="8.796875" defaultRowHeight="13.15" x14ac:dyDescent="0.4"/>
  <cols>
    <col min="1" max="1" width="17.46484375" style="1" bestFit="1" customWidth="1"/>
    <col min="2" max="2" width="33.46484375" bestFit="1" customWidth="1"/>
    <col min="3" max="3" width="11.53125" customWidth="1"/>
    <col min="4" max="4" width="11.46484375" customWidth="1"/>
    <col min="5" max="5" width="9.53125" bestFit="1" customWidth="1"/>
    <col min="6" max="6" width="11.53125" customWidth="1"/>
  </cols>
  <sheetData>
    <row r="1" spans="1:6" x14ac:dyDescent="0.4">
      <c r="A1" s="1" t="s">
        <v>134</v>
      </c>
    </row>
    <row r="2" spans="1:6" x14ac:dyDescent="0.4">
      <c r="A2" s="1" t="s">
        <v>141</v>
      </c>
    </row>
    <row r="4" spans="1:6" x14ac:dyDescent="0.4">
      <c r="B4" t="s">
        <v>169</v>
      </c>
      <c r="C4" s="82"/>
    </row>
    <row r="5" spans="1:6" x14ac:dyDescent="0.4">
      <c r="B5" t="s">
        <v>160</v>
      </c>
      <c r="C5" s="82"/>
    </row>
    <row r="6" spans="1:6" ht="12.75" x14ac:dyDescent="0.35">
      <c r="A6"/>
      <c r="B6" t="s">
        <v>281</v>
      </c>
      <c r="C6" s="201"/>
    </row>
    <row r="7" spans="1:6" x14ac:dyDescent="0.4">
      <c r="B7" t="s">
        <v>189</v>
      </c>
      <c r="C7" s="82"/>
    </row>
    <row r="8" spans="1:6" x14ac:dyDescent="0.4">
      <c r="B8" t="s">
        <v>273</v>
      </c>
      <c r="C8" s="198">
        <v>1</v>
      </c>
    </row>
    <row r="11" spans="1:6" x14ac:dyDescent="0.4">
      <c r="B11" t="s">
        <v>6</v>
      </c>
      <c r="C11" s="70" t="str">
        <f>IF(start_date="","",IF(C4="",start_date,C4))</f>
        <v/>
      </c>
    </row>
    <row r="12" spans="1:6" x14ac:dyDescent="0.4">
      <c r="B12" t="s">
        <v>135</v>
      </c>
      <c r="C12" s="70" t="str">
        <f>IF(start_date="","",IF(C5="",EOMONTH(DATE(YEAR(start_date),MONTH(start_date)+grant_term,1),-1),C5))</f>
        <v/>
      </c>
    </row>
    <row r="14" spans="1:6" x14ac:dyDescent="0.4">
      <c r="B14" s="71" t="s">
        <v>144</v>
      </c>
      <c r="C14" s="72" t="s">
        <v>129</v>
      </c>
      <c r="D14" s="73" t="s">
        <v>130</v>
      </c>
      <c r="E14" s="73" t="s">
        <v>131</v>
      </c>
      <c r="F14" s="73" t="s">
        <v>157</v>
      </c>
    </row>
    <row r="15" spans="1:6" x14ac:dyDescent="0.4">
      <c r="B15" s="69"/>
      <c r="C15" s="74"/>
      <c r="D15" s="75"/>
      <c r="E15" s="76"/>
    </row>
    <row r="16" spans="1:6" x14ac:dyDescent="0.4">
      <c r="B16" s="77" t="s">
        <v>145</v>
      </c>
      <c r="C16" s="78" t="str">
        <f>Rev_Start_Date</f>
        <v/>
      </c>
      <c r="D16" s="79" t="str">
        <f>IFERROR(IF(end_period_1+1&gt;end_date,"",end_period_1+1),"")</f>
        <v/>
      </c>
      <c r="E16" s="79" t="str">
        <f>IFERROR(IF(end_period_2+1&gt;end_date,"",end_period_2+1),"")</f>
        <v/>
      </c>
      <c r="F16" s="79" t="str">
        <f>IFERROR(IF(end_period_3+1&gt;end_date,"",end_period_3+1),"")</f>
        <v/>
      </c>
    </row>
    <row r="17" spans="2:6" x14ac:dyDescent="0.4">
      <c r="B17" s="77" t="s">
        <v>146</v>
      </c>
      <c r="C17" s="78" t="str">
        <f>IF('Financial Summary &amp; Reporting'!$V$6="","",MIN('Financial Summary &amp; Reporting'!$V$6,end_date))</f>
        <v/>
      </c>
      <c r="D17" s="79" t="str">
        <f>IFERROR(IF('Financial Summary &amp; Reporting'!$AY$6="","",MIN('Financial Summary &amp; Reporting'!$AY$6,end_date)),"")</f>
        <v/>
      </c>
      <c r="E17" s="79" t="str">
        <f>IFERROR(IF('Financial Summary &amp; Reporting'!$CJ$6="","",MIN('Financial Summary &amp; Reporting'!$CJ$6,end_date)),"")</f>
        <v/>
      </c>
      <c r="F17" s="79" t="str">
        <f>IFERROR(IF('Financial Summary &amp; Reporting'!$DY$6="","",MIN(end_date,'Financial Summary &amp; Reporting'!$DY$6)),"")</f>
        <v/>
      </c>
    </row>
    <row r="18" spans="2:6" x14ac:dyDescent="0.4">
      <c r="B18" s="80" t="s">
        <v>147</v>
      </c>
      <c r="C18" s="81" t="str">
        <f>IF(OR(C16="",C17=""),"",DAYS360(C$16,C$17,FALSE)/30)</f>
        <v/>
      </c>
      <c r="D18" s="81" t="str">
        <f>IF(OR(D16="",D17=""),"",DAYS360(D$16,D$17,FALSE)/30)</f>
        <v/>
      </c>
      <c r="E18" s="81" t="str">
        <f>IF(OR(E16="",E17=""),"",DAYS360(E$16,E$17,FALSE)/30)</f>
        <v/>
      </c>
      <c r="F18" s="81" t="str">
        <f>IF(OR(F16="",F17=""),"",DAYS360(F$16,F$17,FALSE)/30)</f>
        <v/>
      </c>
    </row>
    <row r="21" spans="2:6" x14ac:dyDescent="0.4">
      <c r="B21" t="s">
        <v>191</v>
      </c>
    </row>
    <row r="22" spans="2:6" x14ac:dyDescent="0.4">
      <c r="B22" s="69" t="s">
        <v>190</v>
      </c>
      <c r="C22" s="70"/>
    </row>
    <row r="23" spans="2:6" x14ac:dyDescent="0.4">
      <c r="B23" s="69" t="s">
        <v>167</v>
      </c>
    </row>
    <row r="24" spans="2:6" x14ac:dyDescent="0.4">
      <c r="B24" s="69" t="s">
        <v>152</v>
      </c>
    </row>
    <row r="25" spans="2:6" x14ac:dyDescent="0.4">
      <c r="B25" s="69" t="s">
        <v>153</v>
      </c>
    </row>
    <row r="26" spans="2:6" x14ac:dyDescent="0.4">
      <c r="B26" s="69" t="s">
        <v>166</v>
      </c>
    </row>
    <row r="27" spans="2:6" x14ac:dyDescent="0.4">
      <c r="B27" s="69"/>
    </row>
    <row r="29" spans="2:6" x14ac:dyDescent="0.4">
      <c r="B29" t="s">
        <v>261</v>
      </c>
    </row>
    <row r="30" spans="2:6" x14ac:dyDescent="0.4">
      <c r="B30" t="s">
        <v>274</v>
      </c>
    </row>
    <row r="31" spans="2:6" x14ac:dyDescent="0.4">
      <c r="B31" t="s">
        <v>285</v>
      </c>
    </row>
    <row r="32" spans="2:6" x14ac:dyDescent="0.4">
      <c r="B32" t="s">
        <v>54</v>
      </c>
    </row>
    <row r="34" spans="1:3" ht="13.5" thickBot="1" x14ac:dyDescent="0.45"/>
    <row r="35" spans="1:3" x14ac:dyDescent="0.4">
      <c r="B35" s="194" t="s">
        <v>269</v>
      </c>
      <c r="C35" s="195"/>
    </row>
    <row r="36" spans="1:3" x14ac:dyDescent="0.4">
      <c r="B36" s="196" t="s">
        <v>270</v>
      </c>
      <c r="C36" s="197" cm="1">
        <f t="array" ref="C36">Max_Grant_Amount</f>
        <v>230000</v>
      </c>
    </row>
    <row r="37" spans="1:3" x14ac:dyDescent="0.4">
      <c r="B37" s="196" t="s">
        <v>271</v>
      </c>
      <c r="C37" s="197">
        <f>IF(JPI_Num=2,30000,15000)</f>
        <v>15000</v>
      </c>
    </row>
    <row r="38" spans="1:3" x14ac:dyDescent="0.4">
      <c r="B38" s="196" t="s">
        <v>272</v>
      </c>
      <c r="C38" s="197">
        <f>IF(JPI_Num=2,6000,3000)</f>
        <v>3000</v>
      </c>
    </row>
    <row r="39" spans="1:3" ht="13.5" thickBot="1" x14ac:dyDescent="0.45">
      <c r="B39" s="84"/>
      <c r="C39" s="85"/>
    </row>
    <row r="41" spans="1:3" x14ac:dyDescent="0.4">
      <c r="A41" s="1" t="s">
        <v>242</v>
      </c>
    </row>
    <row r="42" spans="1:3" x14ac:dyDescent="0.4">
      <c r="B42" t="s">
        <v>243</v>
      </c>
      <c r="C42" t="s">
        <v>244</v>
      </c>
    </row>
    <row r="48" spans="1:3" x14ac:dyDescent="0.4">
      <c r="A48" s="1" t="s">
        <v>215</v>
      </c>
    </row>
    <row r="50" spans="2:5" x14ac:dyDescent="0.4">
      <c r="B50" s="172" t="s">
        <v>227</v>
      </c>
      <c r="C50" s="172" t="s">
        <v>228</v>
      </c>
      <c r="D50" s="172" t="s">
        <v>229</v>
      </c>
      <c r="E50" s="172" t="s">
        <v>230</v>
      </c>
    </row>
    <row r="51" spans="2:5" x14ac:dyDescent="0.4">
      <c r="B51" t="s">
        <v>290</v>
      </c>
      <c r="C51" s="171">
        <v>230000</v>
      </c>
      <c r="D51" t="s">
        <v>291</v>
      </c>
    </row>
    <row r="53" spans="2:5" x14ac:dyDescent="0.4">
      <c r="B53" t="s">
        <v>216</v>
      </c>
      <c r="C53" s="169">
        <v>1</v>
      </c>
    </row>
    <row r="54" spans="2:5" x14ac:dyDescent="0.4">
      <c r="B54" t="s">
        <v>217</v>
      </c>
      <c r="C54" s="170">
        <v>0.15</v>
      </c>
    </row>
    <row r="56" spans="2:5" x14ac:dyDescent="0.4">
      <c r="B56" t="s">
        <v>218</v>
      </c>
      <c r="C56" s="169">
        <v>300000</v>
      </c>
      <c r="D56" t="s">
        <v>237</v>
      </c>
    </row>
    <row r="57" spans="2:5" x14ac:dyDescent="0.4">
      <c r="B57" t="s">
        <v>239</v>
      </c>
      <c r="C57" s="169">
        <v>250000</v>
      </c>
      <c r="D57" t="s">
        <v>238</v>
      </c>
    </row>
    <row r="58" spans="2:5" x14ac:dyDescent="0.4">
      <c r="B58" t="s">
        <v>240</v>
      </c>
      <c r="C58" s="170">
        <v>0.4</v>
      </c>
      <c r="D58" t="s">
        <v>241</v>
      </c>
    </row>
    <row r="60" spans="2:5" x14ac:dyDescent="0.4">
      <c r="B60" t="s">
        <v>219</v>
      </c>
      <c r="C60" s="169">
        <v>15000</v>
      </c>
      <c r="D60" t="s">
        <v>231</v>
      </c>
    </row>
    <row r="62" spans="2:5" x14ac:dyDescent="0.4">
      <c r="B62" t="s">
        <v>220</v>
      </c>
      <c r="C62" s="169">
        <v>20000</v>
      </c>
      <c r="D62" t="s">
        <v>232</v>
      </c>
    </row>
    <row r="63" spans="2:5" x14ac:dyDescent="0.4">
      <c r="B63" t="s">
        <v>221</v>
      </c>
      <c r="C63" s="170">
        <v>0.25</v>
      </c>
      <c r="D63" t="s">
        <v>233</v>
      </c>
    </row>
    <row r="65" spans="2:5" x14ac:dyDescent="0.4">
      <c r="B65" t="s">
        <v>222</v>
      </c>
      <c r="C65" s="169">
        <v>35000</v>
      </c>
      <c r="D65" t="s">
        <v>234</v>
      </c>
    </row>
    <row r="66" spans="2:5" x14ac:dyDescent="0.4">
      <c r="B66" t="s">
        <v>223</v>
      </c>
      <c r="C66" s="170">
        <v>0.5</v>
      </c>
      <c r="D66" t="s">
        <v>235</v>
      </c>
    </row>
    <row r="68" spans="2:5" x14ac:dyDescent="0.4">
      <c r="B68" t="s">
        <v>224</v>
      </c>
      <c r="C68" s="169">
        <v>25000</v>
      </c>
      <c r="E68" t="s">
        <v>226</v>
      </c>
    </row>
    <row r="70" spans="2:5" x14ac:dyDescent="0.4">
      <c r="B70" t="s">
        <v>225</v>
      </c>
      <c r="C70" s="169">
        <v>10000</v>
      </c>
      <c r="D70" t="s">
        <v>236</v>
      </c>
    </row>
    <row r="72" spans="2:5" x14ac:dyDescent="0.4">
      <c r="B72" t="s">
        <v>277</v>
      </c>
      <c r="C72" s="169">
        <v>3000</v>
      </c>
      <c r="D72" t="s">
        <v>278</v>
      </c>
    </row>
  </sheetData>
  <phoneticPr fontId="7" type="noConversion"/>
  <dataValidations count="4">
    <dataValidation type="list" allowBlank="1" showInputMessage="1" showErrorMessage="1" sqref="C7" xr:uid="{9D60CEBE-1A47-44FA-98D3-04A3AC4061D3}">
      <formula1>"Yes, No"</formula1>
    </dataValidation>
    <dataValidation type="custom" allowBlank="1" showInputMessage="1" showErrorMessage="1" sqref="C70" xr:uid="{BE3F138D-34EB-4289-A73D-B030A1200788}">
      <formula1>"."</formula1>
    </dataValidation>
    <dataValidation type="list" allowBlank="1" showInputMessage="1" showErrorMessage="1" sqref="C8" xr:uid="{05FAF572-A392-4E83-A01D-6C5612FCE901}">
      <formula1>"1,2"</formula1>
    </dataValidation>
    <dataValidation type="custom" allowBlank="1" showInputMessage="1" showErrorMessage="1" sqref="C52 C54:C69 C53" xr:uid="{950C0A59-1C74-4FE2-9776-A42809A92DD6}">
      <formula1>"'"</formula1>
    </dataValidation>
  </dataValidations>
  <pageMargins left="0.7" right="0.7" top="0.75" bottom="0.75" header="0.3" footer="0.3"/>
  <pageSetup orientation="portrait" horizontalDpi="1200" verticalDpi="1200" r:id="rId1"/>
  <customProperties>
    <customPr name="f68fe3f8b" r:id="rId2"/>
  </customProperties>
  <drawing r:id="rId3"/>
  <tableParts count="2">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B8F6-B0A9-4910-85B7-104658C10FAD}">
  <sheetPr codeName="Sheet11"/>
  <dimension ref="A1:B7"/>
  <sheetViews>
    <sheetView zoomScale="120" zoomScaleNormal="120" workbookViewId="0">
      <selection activeCell="A8" sqref="A8"/>
    </sheetView>
  </sheetViews>
  <sheetFormatPr defaultColWidth="8.796875" defaultRowHeight="12.75" x14ac:dyDescent="0.35"/>
  <sheetData>
    <row r="1" spans="1:2" ht="13.15" x14ac:dyDescent="0.4">
      <c r="A1" s="1">
        <f>grantee_org</f>
        <v>0</v>
      </c>
    </row>
    <row r="2" spans="1:2" ht="13.15" x14ac:dyDescent="0.4">
      <c r="A2" s="1" t="str">
        <f>PROPER(proj_title)</f>
        <v/>
      </c>
    </row>
    <row r="3" spans="1:2" ht="13.15" x14ac:dyDescent="0.4">
      <c r="A3" s="1">
        <f>ref_number</f>
        <v>0</v>
      </c>
    </row>
    <row r="4" spans="1:2" ht="13.15" x14ac:dyDescent="0.4">
      <c r="A4" s="1" t="e">
        <f>"Reporting period: "&amp;TEXT(start_date,"m/d/yy")&amp;" to "&amp;TEXT(r_date,"m/d/yy")</f>
        <v>#NAME?</v>
      </c>
    </row>
    <row r="7" spans="1:2" x14ac:dyDescent="0.35">
      <c r="A7" t="s">
        <v>66</v>
      </c>
      <c r="B7" t="s">
        <v>67</v>
      </c>
    </row>
  </sheetData>
  <pageMargins left="0.7" right="0.7" top="0.75" bottom="0.75" header="0.3" footer="0.3"/>
  <customProperties>
    <customPr name="f09cbe242"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9F6E4-0FA0-468D-95B2-06EE4DAF9DF2}">
  <sheetPr codeName="Sheet13"/>
  <dimension ref="B1:F36"/>
  <sheetViews>
    <sheetView showGridLines="0" workbookViewId="0">
      <selection activeCell="P37" sqref="P37"/>
    </sheetView>
  </sheetViews>
  <sheetFormatPr defaultColWidth="8.796875" defaultRowHeight="12.75" x14ac:dyDescent="0.35"/>
  <cols>
    <col min="1" max="1" width="1.19921875" customWidth="1"/>
    <col min="2" max="2" width="64.46484375" customWidth="1"/>
    <col min="3" max="3" width="1.46484375" customWidth="1"/>
    <col min="4" max="4" width="5.46484375" customWidth="1"/>
    <col min="5" max="6" width="16" customWidth="1"/>
  </cols>
  <sheetData>
    <row r="1" spans="2:6" ht="26.25" x14ac:dyDescent="0.35">
      <c r="B1" s="54" t="s">
        <v>124</v>
      </c>
      <c r="C1" s="54"/>
      <c r="D1" s="61"/>
      <c r="E1" s="61"/>
      <c r="F1" s="61"/>
    </row>
    <row r="2" spans="2:6" ht="13.15" x14ac:dyDescent="0.35">
      <c r="B2" s="54" t="s">
        <v>125</v>
      </c>
      <c r="C2" s="54"/>
      <c r="D2" s="61"/>
      <c r="E2" s="61"/>
      <c r="F2" s="61"/>
    </row>
    <row r="3" spans="2:6" x14ac:dyDescent="0.35">
      <c r="B3" s="55"/>
      <c r="C3" s="55"/>
      <c r="D3" s="62"/>
      <c r="E3" s="62"/>
      <c r="F3" s="62"/>
    </row>
    <row r="4" spans="2:6" ht="25.5" x14ac:dyDescent="0.35">
      <c r="B4" s="55" t="s">
        <v>107</v>
      </c>
      <c r="C4" s="55"/>
      <c r="D4" s="62"/>
      <c r="E4" s="62"/>
      <c r="F4" s="62"/>
    </row>
    <row r="5" spans="2:6" x14ac:dyDescent="0.35">
      <c r="B5" s="55"/>
      <c r="C5" s="55"/>
      <c r="D5" s="62"/>
      <c r="E5" s="62"/>
      <c r="F5" s="62"/>
    </row>
    <row r="6" spans="2:6" ht="13.15" x14ac:dyDescent="0.35">
      <c r="B6" s="54" t="s">
        <v>108</v>
      </c>
      <c r="C6" s="54"/>
      <c r="D6" s="61"/>
      <c r="E6" s="61" t="s">
        <v>109</v>
      </c>
      <c r="F6" s="61" t="s">
        <v>110</v>
      </c>
    </row>
    <row r="7" spans="2:6" ht="13.15" thickBot="1" x14ac:dyDescent="0.4">
      <c r="B7" s="55"/>
      <c r="C7" s="55"/>
      <c r="D7" s="62"/>
      <c r="E7" s="62"/>
      <c r="F7" s="62"/>
    </row>
    <row r="8" spans="2:6" ht="38.25" x14ac:dyDescent="0.35">
      <c r="B8" s="56" t="s">
        <v>118</v>
      </c>
      <c r="C8" s="57"/>
      <c r="D8" s="63"/>
      <c r="E8" s="63">
        <v>55</v>
      </c>
      <c r="F8" s="64"/>
    </row>
    <row r="9" spans="2:6" ht="25.5" x14ac:dyDescent="0.35">
      <c r="B9" s="58"/>
      <c r="C9" s="55"/>
      <c r="D9" s="62"/>
      <c r="E9" s="65" t="s">
        <v>119</v>
      </c>
      <c r="F9" s="66" t="s">
        <v>111</v>
      </c>
    </row>
    <row r="10" spans="2:6" ht="25.5" x14ac:dyDescent="0.35">
      <c r="B10" s="58"/>
      <c r="C10" s="55"/>
      <c r="D10" s="62"/>
      <c r="E10" s="65" t="s">
        <v>120</v>
      </c>
      <c r="F10" s="66" t="s">
        <v>112</v>
      </c>
    </row>
    <row r="11" spans="2:6" x14ac:dyDescent="0.35">
      <c r="B11" s="58"/>
      <c r="C11" s="55"/>
      <c r="D11" s="62"/>
      <c r="E11" s="62"/>
      <c r="F11" s="66" t="s">
        <v>113</v>
      </c>
    </row>
    <row r="12" spans="2:6" x14ac:dyDescent="0.35">
      <c r="B12" s="58"/>
      <c r="C12" s="55"/>
      <c r="D12" s="62"/>
      <c r="E12" s="62"/>
      <c r="F12" s="66" t="s">
        <v>114</v>
      </c>
    </row>
    <row r="13" spans="2:6" x14ac:dyDescent="0.35">
      <c r="B13" s="58"/>
      <c r="C13" s="55"/>
      <c r="D13" s="62"/>
      <c r="E13" s="62"/>
      <c r="F13" s="66" t="s">
        <v>115</v>
      </c>
    </row>
    <row r="14" spans="2:6" x14ac:dyDescent="0.35">
      <c r="B14" s="58"/>
      <c r="C14" s="55"/>
      <c r="D14" s="62"/>
      <c r="E14" s="62"/>
      <c r="F14" s="66" t="s">
        <v>121</v>
      </c>
    </row>
    <row r="15" spans="2:6" ht="38.25" x14ac:dyDescent="0.35">
      <c r="B15" s="58"/>
      <c r="C15" s="55"/>
      <c r="D15" s="62"/>
      <c r="E15" s="65" t="s">
        <v>116</v>
      </c>
      <c r="F15" s="66" t="s">
        <v>111</v>
      </c>
    </row>
    <row r="16" spans="2:6" ht="38.25" x14ac:dyDescent="0.35">
      <c r="B16" s="58"/>
      <c r="C16" s="55"/>
      <c r="D16" s="62"/>
      <c r="E16" s="65" t="s">
        <v>122</v>
      </c>
      <c r="F16" s="66" t="s">
        <v>112</v>
      </c>
    </row>
    <row r="17" spans="2:6" x14ac:dyDescent="0.35">
      <c r="B17" s="58"/>
      <c r="C17" s="55"/>
      <c r="D17" s="62"/>
      <c r="E17" s="62"/>
      <c r="F17" s="66" t="s">
        <v>113</v>
      </c>
    </row>
    <row r="18" spans="2:6" x14ac:dyDescent="0.35">
      <c r="B18" s="58"/>
      <c r="C18" s="55"/>
      <c r="D18" s="62"/>
      <c r="E18" s="62"/>
      <c r="F18" s="66" t="s">
        <v>114</v>
      </c>
    </row>
    <row r="19" spans="2:6" x14ac:dyDescent="0.35">
      <c r="B19" s="58"/>
      <c r="C19" s="55"/>
      <c r="D19" s="62"/>
      <c r="E19" s="62"/>
      <c r="F19" s="66" t="s">
        <v>115</v>
      </c>
    </row>
    <row r="20" spans="2:6" x14ac:dyDescent="0.35">
      <c r="B20" s="58"/>
      <c r="C20" s="55"/>
      <c r="D20" s="62"/>
      <c r="E20" s="62"/>
      <c r="F20" s="66" t="s">
        <v>121</v>
      </c>
    </row>
    <row r="21" spans="2:6" ht="38.25" x14ac:dyDescent="0.35">
      <c r="B21" s="58"/>
      <c r="C21" s="55"/>
      <c r="D21" s="62"/>
      <c r="E21" s="65" t="s">
        <v>117</v>
      </c>
      <c r="F21" s="66" t="s">
        <v>111</v>
      </c>
    </row>
    <row r="22" spans="2:6" ht="38.25" x14ac:dyDescent="0.35">
      <c r="B22" s="58"/>
      <c r="C22" s="55"/>
      <c r="D22" s="62"/>
      <c r="E22" s="65" t="s">
        <v>123</v>
      </c>
      <c r="F22" s="66" t="s">
        <v>112</v>
      </c>
    </row>
    <row r="23" spans="2:6" x14ac:dyDescent="0.35">
      <c r="B23" s="58"/>
      <c r="C23" s="55"/>
      <c r="D23" s="62"/>
      <c r="E23" s="62"/>
      <c r="F23" s="66" t="s">
        <v>113</v>
      </c>
    </row>
    <row r="24" spans="2:6" x14ac:dyDescent="0.35">
      <c r="B24" s="58"/>
      <c r="C24" s="55"/>
      <c r="D24" s="62"/>
      <c r="E24" s="62"/>
      <c r="F24" s="66" t="s">
        <v>114</v>
      </c>
    </row>
    <row r="25" spans="2:6" x14ac:dyDescent="0.35">
      <c r="B25" s="58"/>
      <c r="C25" s="55"/>
      <c r="D25" s="62"/>
      <c r="E25" s="62"/>
      <c r="F25" s="66" t="s">
        <v>115</v>
      </c>
    </row>
    <row r="26" spans="2:6" x14ac:dyDescent="0.35">
      <c r="B26" s="58"/>
      <c r="C26" s="55"/>
      <c r="D26" s="62"/>
      <c r="E26" s="62"/>
      <c r="F26" s="66" t="s">
        <v>121</v>
      </c>
    </row>
    <row r="27" spans="2:6" ht="25.5" x14ac:dyDescent="0.35">
      <c r="B27" s="58"/>
      <c r="C27" s="55"/>
      <c r="D27" s="62"/>
      <c r="E27" s="65" t="s">
        <v>126</v>
      </c>
      <c r="F27" s="66" t="s">
        <v>111</v>
      </c>
    </row>
    <row r="28" spans="2:6" x14ac:dyDescent="0.35">
      <c r="B28" s="58"/>
      <c r="C28" s="55"/>
      <c r="D28" s="62"/>
      <c r="E28" s="62"/>
      <c r="F28" s="66" t="s">
        <v>112</v>
      </c>
    </row>
    <row r="29" spans="2:6" x14ac:dyDescent="0.35">
      <c r="B29" s="58"/>
      <c r="C29" s="55"/>
      <c r="D29" s="62"/>
      <c r="E29" s="62"/>
      <c r="F29" s="66" t="s">
        <v>113</v>
      </c>
    </row>
    <row r="30" spans="2:6" x14ac:dyDescent="0.35">
      <c r="B30" s="58"/>
      <c r="C30" s="55"/>
      <c r="D30" s="62"/>
      <c r="E30" s="62"/>
      <c r="F30" s="66" t="s">
        <v>114</v>
      </c>
    </row>
    <row r="31" spans="2:6" x14ac:dyDescent="0.35">
      <c r="B31" s="58"/>
      <c r="C31" s="55"/>
      <c r="D31" s="62"/>
      <c r="E31" s="62"/>
      <c r="F31" s="66" t="s">
        <v>115</v>
      </c>
    </row>
    <row r="32" spans="2:6" x14ac:dyDescent="0.35">
      <c r="B32" s="58"/>
      <c r="C32" s="55"/>
      <c r="D32" s="62"/>
      <c r="E32" s="62"/>
      <c r="F32" s="66" t="s">
        <v>121</v>
      </c>
    </row>
    <row r="33" spans="2:6" x14ac:dyDescent="0.35">
      <c r="B33" s="58"/>
      <c r="C33" s="55"/>
      <c r="D33" s="62"/>
      <c r="E33" s="62"/>
      <c r="F33" s="66"/>
    </row>
    <row r="34" spans="2:6" ht="13.15" thickBot="1" x14ac:dyDescent="0.4">
      <c r="B34" s="59"/>
      <c r="C34" s="60"/>
      <c r="D34" s="67"/>
      <c r="E34" s="67"/>
      <c r="F34" s="68"/>
    </row>
    <row r="35" spans="2:6" x14ac:dyDescent="0.35">
      <c r="B35" s="55"/>
      <c r="C35" s="55"/>
      <c r="D35" s="62"/>
      <c r="E35" s="62"/>
      <c r="F35" s="62"/>
    </row>
    <row r="36" spans="2:6" x14ac:dyDescent="0.35">
      <c r="B36" s="55"/>
      <c r="C36" s="55"/>
      <c r="D36" s="62"/>
      <c r="E36" s="62"/>
      <c r="F36" s="62"/>
    </row>
  </sheetData>
  <hyperlinks>
    <hyperlink ref="E9" location="'Grantee Personnel Bdgt'!M10:N12" display="'Grantee Personnel Bdgt'!M10:N12" xr:uid="{EDBBF426-E9A5-49A4-A1CC-35BDC25E6C28}"/>
    <hyperlink ref="E10" location="'Grantee Personnel Bdgt'!M17:N22" display="'Grantee Personnel Bdgt'!M17:N22" xr:uid="{CF68DE8B-B54A-4C89-B754-C5AFAA7BD2AD}"/>
    <hyperlink ref="E15" location="'Subcontract1 Personnel Bdgt'!M10:N12" display="'Subcontract1 Personnel Bdgt'!M10:N12" xr:uid="{7271B565-A5E9-4CA8-AEA7-2EC9E506F4A5}"/>
    <hyperlink ref="E16" location="'Subcontract1 Personnel Bdgt'!M17:N22" display="'Subcontract1 Personnel Bdgt'!M17:N22" xr:uid="{8E19C4BB-C104-47FE-BE4A-CB56FF8FEEF2}"/>
    <hyperlink ref="E21" location="'Subcontract2 Personnel Bdgt'!M10:N12" display="'Subcontract2 Personnel Bdgt'!M10:N12" xr:uid="{A918E479-D786-427E-9A67-B3E95633572C}"/>
    <hyperlink ref="E22" location="'Subcontract2 Personnel Bdgt'!M17:N22" display="'Subcontract2 Personnel Bdgt'!M17:N22" xr:uid="{EBB49781-647A-4A53-9063-A55001756903}"/>
    <hyperlink ref="E27" location="'Budget Summary'!C10" display="'Budget Summary'!C10" xr:uid="{44A5FBF8-4DCD-4146-8AF4-C016B444F39B}"/>
  </hyperlinks>
  <pageMargins left="0.7" right="0.7" top="0.75" bottom="0.75" header="0.3" footer="0.3"/>
  <customProperties>
    <customPr name="f11f60ef1"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33F8-BD03-4B27-97BF-4B6931F79BC3}">
  <sheetPr codeName="Sheet12"/>
  <dimension ref="A1:I26"/>
  <sheetViews>
    <sheetView workbookViewId="0"/>
  </sheetViews>
  <sheetFormatPr defaultColWidth="8.796875" defaultRowHeight="12.75" x14ac:dyDescent="0.35"/>
  <sheetData>
    <row r="1" spans="1:7" x14ac:dyDescent="0.35">
      <c r="A1" t="s">
        <v>92</v>
      </c>
    </row>
    <row r="2" spans="1:7" x14ac:dyDescent="0.35">
      <c r="A2" t="s">
        <v>91</v>
      </c>
    </row>
    <row r="4" spans="1:7" x14ac:dyDescent="0.35">
      <c r="A4" t="s">
        <v>94</v>
      </c>
    </row>
    <row r="5" spans="1:7" x14ac:dyDescent="0.35">
      <c r="A5" s="8" t="s">
        <v>93</v>
      </c>
    </row>
    <row r="7" spans="1:7" x14ac:dyDescent="0.35">
      <c r="A7" t="s">
        <v>95</v>
      </c>
    </row>
    <row r="8" spans="1:7" x14ac:dyDescent="0.35">
      <c r="A8" s="8" t="s">
        <v>96</v>
      </c>
    </row>
    <row r="10" spans="1:7" x14ac:dyDescent="0.35">
      <c r="A10" t="s">
        <v>97</v>
      </c>
    </row>
    <row r="11" spans="1:7" ht="121.5" customHeight="1" x14ac:dyDescent="0.35">
      <c r="A11" s="250" t="s">
        <v>89</v>
      </c>
      <c r="B11" s="250"/>
      <c r="C11" s="250"/>
      <c r="D11" s="250"/>
      <c r="E11" s="250"/>
      <c r="F11" s="250"/>
      <c r="G11" s="250"/>
    </row>
    <row r="13" spans="1:7" x14ac:dyDescent="0.35">
      <c r="A13" t="s">
        <v>99</v>
      </c>
    </row>
    <row r="14" spans="1:7" ht="100.5" customHeight="1" x14ac:dyDescent="0.35">
      <c r="A14" s="249" t="s">
        <v>90</v>
      </c>
      <c r="B14" s="249"/>
      <c r="C14" s="249"/>
      <c r="D14" s="249"/>
      <c r="E14" s="249"/>
      <c r="F14" s="249"/>
      <c r="G14" s="249"/>
    </row>
    <row r="15" spans="1:7" x14ac:dyDescent="0.35">
      <c r="A15" s="53"/>
      <c r="B15" s="53"/>
      <c r="C15" s="53"/>
      <c r="D15" s="53"/>
      <c r="E15" s="53"/>
      <c r="F15" s="53"/>
      <c r="G15" s="53"/>
    </row>
    <row r="16" spans="1:7" x14ac:dyDescent="0.35">
      <c r="A16" t="s">
        <v>101</v>
      </c>
    </row>
    <row r="17" spans="1:9" ht="126.75" customHeight="1" x14ac:dyDescent="0.35">
      <c r="A17" s="250" t="s">
        <v>98</v>
      </c>
      <c r="B17" s="250"/>
      <c r="C17" s="250"/>
      <c r="D17" s="250"/>
      <c r="E17" s="250"/>
      <c r="F17" s="250"/>
      <c r="G17" s="250"/>
    </row>
    <row r="19" spans="1:9" x14ac:dyDescent="0.35">
      <c r="A19" t="s">
        <v>102</v>
      </c>
    </row>
    <row r="20" spans="1:9" ht="85.5" customHeight="1" x14ac:dyDescent="0.35">
      <c r="A20" s="249" t="s">
        <v>103</v>
      </c>
      <c r="B20" s="249"/>
      <c r="C20" s="249"/>
      <c r="D20" s="249"/>
      <c r="E20" s="249"/>
      <c r="F20" s="249"/>
      <c r="G20" s="249"/>
    </row>
    <row r="22" spans="1:9" x14ac:dyDescent="0.35">
      <c r="A22" t="s">
        <v>100</v>
      </c>
    </row>
    <row r="23" spans="1:9" ht="125.25" customHeight="1" x14ac:dyDescent="0.35">
      <c r="A23" s="250" t="s">
        <v>104</v>
      </c>
      <c r="B23" s="250"/>
      <c r="C23" s="250"/>
      <c r="D23" s="250"/>
      <c r="E23" s="250"/>
      <c r="F23" s="250"/>
      <c r="G23" s="250"/>
      <c r="I23" s="8"/>
    </row>
    <row r="25" spans="1:9" x14ac:dyDescent="0.35">
      <c r="A25" t="s">
        <v>106</v>
      </c>
    </row>
    <row r="26" spans="1:9" ht="86.25" customHeight="1" x14ac:dyDescent="0.35">
      <c r="A26" s="249" t="s">
        <v>105</v>
      </c>
      <c r="B26" s="249"/>
      <c r="C26" s="249"/>
      <c r="D26" s="249"/>
      <c r="E26" s="249"/>
      <c r="F26" s="249"/>
      <c r="G26" s="249"/>
    </row>
  </sheetData>
  <mergeCells count="6">
    <mergeCell ref="A26:G26"/>
    <mergeCell ref="A11:G11"/>
    <mergeCell ref="A17:G17"/>
    <mergeCell ref="A14:G14"/>
    <mergeCell ref="A20:G20"/>
    <mergeCell ref="A23:G23"/>
  </mergeCells>
  <pageMargins left="0.7" right="0.7" top="0.75" bottom="0.75" header="0.3" footer="0.3"/>
  <customProperties>
    <customPr name="f25e850fb"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rgb="FF0070C0"/>
    <outlinePr showOutlineSymbols="0"/>
  </sheetPr>
  <dimension ref="A1:F50"/>
  <sheetViews>
    <sheetView showOutlineSymbols="0" zoomScaleNormal="100" workbookViewId="0">
      <selection activeCell="H38" sqref="H38"/>
    </sheetView>
  </sheetViews>
  <sheetFormatPr defaultColWidth="8.796875" defaultRowHeight="12.75" outlineLevelRow="1" x14ac:dyDescent="0.35"/>
  <cols>
    <col min="1" max="1" width="28.46484375" bestFit="1" customWidth="1"/>
    <col min="2" max="2" width="15" customWidth="1"/>
    <col min="3" max="4" width="15" hidden="1" customWidth="1"/>
    <col min="5" max="5" width="2.53125" hidden="1" customWidth="1"/>
    <col min="6" max="6" width="11.796875" hidden="1" customWidth="1"/>
  </cols>
  <sheetData>
    <row r="1" spans="1:6" ht="13.15" x14ac:dyDescent="0.4">
      <c r="A1" s="1" t="str">
        <f>PROPER(grantee_org)</f>
        <v/>
      </c>
      <c r="B1" s="1"/>
      <c r="C1" s="1"/>
      <c r="D1" s="1"/>
      <c r="E1" s="1"/>
      <c r="F1" s="1"/>
    </row>
    <row r="2" spans="1:6" ht="13.15" x14ac:dyDescent="0.4">
      <c r="A2" s="1" t="str">
        <f>PROPER(proj_title)</f>
        <v/>
      </c>
      <c r="B2" s="1"/>
      <c r="C2" s="1"/>
      <c r="D2" s="1"/>
      <c r="E2" s="1"/>
      <c r="F2" s="1"/>
    </row>
    <row r="3" spans="1:6" ht="13.15" x14ac:dyDescent="0.4">
      <c r="A3" s="1" t="s">
        <v>57</v>
      </c>
      <c r="B3" s="1"/>
      <c r="C3" s="1"/>
      <c r="D3" s="1"/>
      <c r="E3" s="1"/>
      <c r="F3" s="1"/>
    </row>
    <row r="4" spans="1:6" ht="13.15" x14ac:dyDescent="0.4">
      <c r="A4" s="11" t="str">
        <f>TEXT(start_date,"m/d/yy")&amp;" to "&amp;(TEXT(EOMONTH(start_date,grant_term-1),"m/d/yy"))</f>
        <v>1/0/00 to 12/31/00</v>
      </c>
      <c r="B4" s="1"/>
      <c r="C4" s="1"/>
      <c r="D4" s="1"/>
      <c r="E4" s="1"/>
      <c r="F4" s="1"/>
    </row>
    <row r="5" spans="1:6" ht="13.15" x14ac:dyDescent="0.4">
      <c r="A5" s="11" t="str">
        <f>'Grantee Org'!$A$19&amp;": "&amp;PI_Name</f>
        <v xml:space="preserve">Organizer(s): </v>
      </c>
      <c r="B5" s="1"/>
      <c r="C5" s="1"/>
      <c r="D5" s="1"/>
      <c r="E5" s="1"/>
      <c r="F5" s="1"/>
    </row>
    <row r="6" spans="1:6" ht="13.15" x14ac:dyDescent="0.4">
      <c r="A6" s="15" t="str">
        <f>"Grant Amount: "&amp;TEXT(grant_amount,"$0,000")</f>
        <v>Grant Amount: $0,000</v>
      </c>
      <c r="B6" s="1"/>
      <c r="C6" s="1"/>
      <c r="D6" s="1"/>
      <c r="E6" s="1"/>
      <c r="F6" s="1"/>
    </row>
    <row r="7" spans="1:6" ht="13.15" x14ac:dyDescent="0.4">
      <c r="A7" s="1"/>
      <c r="B7" s="1"/>
      <c r="C7" s="1"/>
      <c r="D7" s="1"/>
      <c r="E7" s="1"/>
      <c r="F7" s="1"/>
    </row>
    <row r="8" spans="1:6" ht="13.15" x14ac:dyDescent="0.4">
      <c r="A8" s="1"/>
      <c r="B8" s="1"/>
      <c r="C8" s="1"/>
      <c r="D8" s="1"/>
      <c r="E8" s="1"/>
      <c r="F8" s="1"/>
    </row>
    <row r="9" spans="1:6" ht="44.55" customHeight="1" x14ac:dyDescent="0.4">
      <c r="A9" s="1" t="s">
        <v>58</v>
      </c>
      <c r="B9" s="19" t="str">
        <f>PROPER(grantee_org)</f>
        <v/>
      </c>
      <c r="C9" s="19" t="str">
        <f>"Subcontract 1 - "&amp;PROPER(subcontractor1)</f>
        <v xml:space="preserve">Subcontract 1 - </v>
      </c>
      <c r="D9" s="19" t="str">
        <f>"Subcontract 2 - "&amp;PROPER(subcontractor2)</f>
        <v xml:space="preserve">Subcontract 2 - </v>
      </c>
      <c r="E9" s="1"/>
      <c r="F9" s="12" t="s">
        <v>50</v>
      </c>
    </row>
    <row r="10" spans="1:6" ht="12.5" hidden="1" customHeight="1" outlineLevel="1" x14ac:dyDescent="0.4">
      <c r="A10" s="1"/>
      <c r="B10" s="19"/>
      <c r="C10" s="19"/>
      <c r="D10" s="19"/>
      <c r="E10" s="1"/>
      <c r="F10" s="12"/>
    </row>
    <row r="11" spans="1:6" ht="12.5" hidden="1" customHeight="1" outlineLevel="1" x14ac:dyDescent="0.4">
      <c r="A11" t="s">
        <v>300</v>
      </c>
      <c r="B11" s="19"/>
      <c r="C11" s="19"/>
      <c r="D11" s="19"/>
      <c r="E11" s="1"/>
      <c r="F11" s="12"/>
    </row>
    <row r="12" spans="1:6" ht="12.75" hidden="1" customHeight="1" outlineLevel="1" x14ac:dyDescent="0.35">
      <c r="A12" s="86" t="s">
        <v>288</v>
      </c>
      <c r="B12" s="10">
        <f>org_pi_sal</f>
        <v>0</v>
      </c>
      <c r="C12" s="10" cm="1">
        <f t="array" ref="C12">sub1_pi</f>
        <v>0</v>
      </c>
      <c r="D12" s="10">
        <f>sub2_pi</f>
        <v>0</v>
      </c>
      <c r="E12" s="184"/>
      <c r="F12" s="10">
        <f>SUM(B12:E12)</f>
        <v>0</v>
      </c>
    </row>
    <row r="13" spans="1:6" hidden="1" outlineLevel="1" x14ac:dyDescent="0.35">
      <c r="A13" s="86" t="s">
        <v>289</v>
      </c>
      <c r="B13" s="7">
        <f>org_cop1_sal</f>
        <v>0</v>
      </c>
      <c r="C13" s="7">
        <f>sub1_cop1</f>
        <v>0</v>
      </c>
      <c r="D13" s="7">
        <f>sub2_cop1</f>
        <v>0</v>
      </c>
      <c r="E13" s="120"/>
      <c r="F13" s="7">
        <f>SUM(B13:E13)</f>
        <v>0</v>
      </c>
    </row>
    <row r="14" spans="1:6" hidden="1" outlineLevel="1" x14ac:dyDescent="0.35">
      <c r="A14" s="86" t="s">
        <v>294</v>
      </c>
      <c r="B14" s="7">
        <f>org_cop2_sal</f>
        <v>0</v>
      </c>
      <c r="C14" s="7"/>
      <c r="D14" s="7"/>
      <c r="E14" s="120"/>
      <c r="F14" s="7">
        <f>SUM(B14:E14)</f>
        <v>0</v>
      </c>
    </row>
    <row r="15" spans="1:6" ht="6.75" hidden="1" customHeight="1" outlineLevel="1" x14ac:dyDescent="0.35">
      <c r="B15" s="7"/>
      <c r="C15" s="7"/>
      <c r="D15" s="7"/>
      <c r="E15" s="120"/>
      <c r="F15" s="7"/>
    </row>
    <row r="16" spans="1:6" ht="12.5" hidden="1" customHeight="1" outlineLevel="1" x14ac:dyDescent="0.35">
      <c r="A16" t="s">
        <v>62</v>
      </c>
      <c r="B16" s="185">
        <f>SUBTOTAL(9,B12:B15)</f>
        <v>0</v>
      </c>
      <c r="C16" s="185">
        <f>SUBTOTAL(9,C12:C15)</f>
        <v>0</v>
      </c>
      <c r="D16" s="185">
        <f>SUBTOTAL(9,D12:D15)</f>
        <v>0</v>
      </c>
      <c r="E16" s="120"/>
      <c r="F16" s="185">
        <f>SUBTOTAL(9,F12:F15)</f>
        <v>0</v>
      </c>
    </row>
    <row r="17" spans="1:6" ht="12.5" customHeight="1" collapsed="1" x14ac:dyDescent="0.4">
      <c r="A17" s="1"/>
      <c r="B17" s="19"/>
      <c r="C17" s="19"/>
      <c r="D17" s="19"/>
      <c r="E17" s="1"/>
      <c r="F17" s="12"/>
    </row>
    <row r="18" spans="1:6" ht="12.5" customHeight="1" outlineLevel="1" x14ac:dyDescent="0.4">
      <c r="A18" t="s">
        <v>14</v>
      </c>
      <c r="B18" s="19"/>
      <c r="C18" s="19"/>
      <c r="D18" s="19"/>
      <c r="E18" s="1"/>
      <c r="F18" s="12"/>
    </row>
    <row r="19" spans="1:6" ht="12.75" customHeight="1" outlineLevel="1" x14ac:dyDescent="0.35">
      <c r="A19" s="86" t="s">
        <v>288</v>
      </c>
      <c r="B19" s="10">
        <f>org_pi</f>
        <v>0</v>
      </c>
      <c r="C19" s="10" cm="1">
        <f t="array" ref="C19">sub1_pi</f>
        <v>0</v>
      </c>
      <c r="D19" s="10">
        <f>sub2_pi</f>
        <v>0</v>
      </c>
      <c r="E19" s="184"/>
      <c r="F19" s="10">
        <f>SUM(B19:E19)</f>
        <v>0</v>
      </c>
    </row>
    <row r="20" spans="1:6" outlineLevel="1" x14ac:dyDescent="0.35">
      <c r="A20" s="86" t="s">
        <v>289</v>
      </c>
      <c r="B20" s="7">
        <f>org_cop1</f>
        <v>0</v>
      </c>
      <c r="C20" s="7">
        <f>sub1_cop1</f>
        <v>0</v>
      </c>
      <c r="D20" s="7">
        <f>sub2_cop1</f>
        <v>0</v>
      </c>
      <c r="E20" s="120"/>
      <c r="F20" s="7">
        <f>SUM(B20:E20)</f>
        <v>0</v>
      </c>
    </row>
    <row r="21" spans="1:6" outlineLevel="1" x14ac:dyDescent="0.35">
      <c r="A21" s="86" t="s">
        <v>294</v>
      </c>
      <c r="B21" s="7">
        <f>org_cop2</f>
        <v>0</v>
      </c>
      <c r="C21" s="7"/>
      <c r="D21" s="7"/>
      <c r="E21" s="120"/>
      <c r="F21" s="7">
        <f>SUM(B21:E21)</f>
        <v>0</v>
      </c>
    </row>
    <row r="22" spans="1:6" ht="6.75" customHeight="1" outlineLevel="1" x14ac:dyDescent="0.35">
      <c r="B22" s="7"/>
      <c r="C22" s="7"/>
      <c r="D22" s="7"/>
      <c r="E22" s="120"/>
      <c r="F22" s="7"/>
    </row>
    <row r="23" spans="1:6" outlineLevel="1" x14ac:dyDescent="0.35">
      <c r="A23" t="s">
        <v>62</v>
      </c>
      <c r="B23" s="185">
        <f>SUBTOTAL(9,B19:B22)</f>
        <v>0</v>
      </c>
      <c r="C23" s="185">
        <f>SUBTOTAL(9,C19:C22)</f>
        <v>0</v>
      </c>
      <c r="D23" s="185">
        <f>SUBTOTAL(9,D19:D22)</f>
        <v>0</v>
      </c>
      <c r="E23" s="120"/>
      <c r="F23" s="185">
        <f>SUBTOTAL(9,F19:F22)</f>
        <v>0</v>
      </c>
    </row>
    <row r="24" spans="1:6" x14ac:dyDescent="0.35">
      <c r="B24" s="7"/>
      <c r="C24" s="7"/>
      <c r="D24" s="7"/>
      <c r="E24" s="120"/>
      <c r="F24" s="7"/>
    </row>
    <row r="25" spans="1:6" hidden="1" x14ac:dyDescent="0.35">
      <c r="A25" t="s">
        <v>274</v>
      </c>
      <c r="B25" s="7"/>
      <c r="C25" s="7"/>
      <c r="D25" s="7"/>
      <c r="E25" s="120"/>
      <c r="F25" s="7"/>
    </row>
    <row r="26" spans="1:6" hidden="1" x14ac:dyDescent="0.35">
      <c r="A26" s="199" t="s">
        <v>75</v>
      </c>
      <c r="B26" s="7" cm="1">
        <f t="array" ref="B26">org_data_collection</f>
        <v>0</v>
      </c>
      <c r="C26" s="7" cm="1">
        <f t="array" ref="C26">sub1_data_collection</f>
        <v>0</v>
      </c>
      <c r="D26" s="7" cm="1">
        <f t="array" ref="D26">sub2_data_collection</f>
        <v>0</v>
      </c>
      <c r="E26" s="120"/>
      <c r="F26" s="7">
        <f>SUM(B26:E26)</f>
        <v>0</v>
      </c>
    </row>
    <row r="27" spans="1:6" hidden="1" x14ac:dyDescent="0.35">
      <c r="A27" s="199" t="s">
        <v>275</v>
      </c>
      <c r="B27" s="7" cm="1">
        <f t="array" ref="B27">org_travel</f>
        <v>0</v>
      </c>
      <c r="C27" s="7" cm="1">
        <f t="array" ref="C27">sub1_org_travel</f>
        <v>0</v>
      </c>
      <c r="D27" s="7" cm="1">
        <f t="array" ref="D27">sub2_org_travel</f>
        <v>0</v>
      </c>
      <c r="E27" s="120"/>
      <c r="F27" s="7">
        <f>SUM(B27:E27)</f>
        <v>0</v>
      </c>
    </row>
    <row r="28" spans="1:6" hidden="1" x14ac:dyDescent="0.35">
      <c r="B28" s="7"/>
      <c r="C28" s="7"/>
      <c r="D28" s="7"/>
      <c r="E28" s="120"/>
      <c r="F28" s="7"/>
    </row>
    <row r="29" spans="1:6" x14ac:dyDescent="0.35">
      <c r="A29" t="s">
        <v>54</v>
      </c>
      <c r="B29" s="7">
        <f>_xlfn.SINGLE(org_direct)</f>
        <v>0</v>
      </c>
      <c r="C29" s="7">
        <f>sub1_direct</f>
        <v>0</v>
      </c>
      <c r="D29" s="7" cm="1">
        <f t="array" ref="D29">sub2_direct</f>
        <v>0</v>
      </c>
      <c r="E29" s="120"/>
      <c r="F29" s="7">
        <f>SUM(B29:E29)</f>
        <v>0</v>
      </c>
    </row>
    <row r="30" spans="1:6" outlineLevel="1" x14ac:dyDescent="0.35">
      <c r="B30" s="7"/>
      <c r="C30" s="7"/>
      <c r="D30" s="7"/>
      <c r="E30" s="120"/>
      <c r="F30" s="7"/>
    </row>
    <row r="31" spans="1:6" outlineLevel="1" x14ac:dyDescent="0.35">
      <c r="A31" t="s">
        <v>64</v>
      </c>
      <c r="B31" s="7" t="str">
        <f>IF(ind_cost_rate="No","N/A",ROUND(org_ind_pers+org_ind_pers_sal+org_ind_dc,0))</f>
        <v>N/A</v>
      </c>
      <c r="C31" s="7" t="str" cm="1">
        <f t="array" ref="C31">IF(ind_cost_rate="No","N/A",ROUND(sub1_ind_pers+sub1_ind_dc,0))</f>
        <v>N/A</v>
      </c>
      <c r="D31" s="7" t="str" cm="1">
        <f t="array" ref="D31">IF(ind_cost_rate="No","N/A",ROUND(sub2_ind_pers+sub2_ind_dc,0))</f>
        <v>N/A</v>
      </c>
      <c r="E31" s="120"/>
      <c r="F31" s="7">
        <f>SUM(B31:E31)</f>
        <v>0</v>
      </c>
    </row>
    <row r="32" spans="1:6" x14ac:dyDescent="0.35">
      <c r="B32" s="7"/>
      <c r="C32" s="7"/>
      <c r="D32" s="7"/>
      <c r="F32" s="7"/>
    </row>
    <row r="33" spans="1:6" ht="21" customHeight="1" thickBot="1" x14ac:dyDescent="0.45">
      <c r="A33" s="1" t="s">
        <v>65</v>
      </c>
      <c r="B33" s="13">
        <f>SUBTOTAL(9,B12:B32)</f>
        <v>0</v>
      </c>
      <c r="C33" s="13">
        <f>SUBTOTAL(9,C19:C32)</f>
        <v>0</v>
      </c>
      <c r="D33" s="13">
        <f>SUBTOTAL(9,D19:D32)</f>
        <v>0</v>
      </c>
      <c r="E33" s="14"/>
      <c r="F33" s="13">
        <f>SUBTOTAL(9,F19:F32)</f>
        <v>0</v>
      </c>
    </row>
    <row r="34" spans="1:6" ht="13.15" thickTop="1" x14ac:dyDescent="0.35"/>
    <row r="36" spans="1:6" ht="40.049999999999997" customHeight="1" x14ac:dyDescent="0.35">
      <c r="A36" s="251" t="s">
        <v>76</v>
      </c>
      <c r="B36" s="251"/>
      <c r="C36" s="251"/>
      <c r="D36" s="251"/>
      <c r="E36" s="251"/>
      <c r="F36" s="251"/>
    </row>
    <row r="38" spans="1:6" x14ac:dyDescent="0.35">
      <c r="A38" t="s">
        <v>77</v>
      </c>
      <c r="B38" t="b">
        <f>ErrorCk!C6</f>
        <v>1</v>
      </c>
      <c r="C38" s="20" t="str">
        <f>IF(B38=TRUE,"Submit Budget","Check for Errors")</f>
        <v>Submit Budget</v>
      </c>
    </row>
    <row r="50" spans="3:3" x14ac:dyDescent="0.35">
      <c r="C50" t="s">
        <v>150</v>
      </c>
    </row>
  </sheetData>
  <sheetProtection algorithmName="SHA-512" hashValue="cIjGGlvCYB2SbO4pkXoOSBbER/3ZEcbiY0b3CunZvzWqv5OSFcAwS3pjiGwbrubLhWaOnyFHvd+mQ/UP88OmMQ==" saltValue="+9MX0U2UywQVN9Pp7WSzlw==" spinCount="100000" sheet="1" objects="1" scenarios="1"/>
  <mergeCells count="1">
    <mergeCell ref="A36:F36"/>
  </mergeCells>
  <conditionalFormatting sqref="B38">
    <cfRule type="cellIs" dxfId="27" priority="2" operator="equal">
      <formula>TRUE</formula>
    </cfRule>
    <cfRule type="containsText" dxfId="26" priority="4" operator="containsText" text="True">
      <formula>NOT(ISERROR(SEARCH("True",B38)))</formula>
    </cfRule>
    <cfRule type="containsText" dxfId="25" priority="5" operator="containsText" text="False">
      <formula>NOT(ISERROR(SEARCH("False",B38)))</formula>
    </cfRule>
  </conditionalFormatting>
  <conditionalFormatting sqref="C38">
    <cfRule type="expression" dxfId="24" priority="1">
      <formula>$B$38=FALSE</formula>
    </cfRule>
    <cfRule type="expression" dxfId="23" priority="3">
      <formula>$B$38=TRUE</formula>
    </cfRule>
  </conditionalFormatting>
  <pageMargins left="0.7" right="0.7" top="0.75" bottom="0.75" header="0.3" footer="0.3"/>
  <pageSetup orientation="portrait" r:id="rId1"/>
  <customProperties>
    <customPr name="fb5f5de38"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3788-97D3-4FAD-A566-F57F57160561}">
  <sheetPr codeName="Sheet15">
    <tabColor rgb="FF0070C0"/>
  </sheetPr>
  <dimension ref="A1:Z35"/>
  <sheetViews>
    <sheetView zoomScale="85" zoomScaleNormal="85" workbookViewId="0">
      <selection activeCell="J65" sqref="J65"/>
    </sheetView>
  </sheetViews>
  <sheetFormatPr defaultColWidth="8.796875" defaultRowHeight="12.75" outlineLevelCol="3" x14ac:dyDescent="0.35"/>
  <cols>
    <col min="1" max="1" width="28.46484375" customWidth="1"/>
    <col min="2" max="2" width="3.53125" customWidth="1"/>
    <col min="3" max="3" width="13.53125" customWidth="1" outlineLevel="1"/>
    <col min="4" max="4" width="13.53125" customWidth="1" outlineLevel="2"/>
    <col min="5" max="5" width="13.53125" customWidth="1" outlineLevel="3"/>
    <col min="6" max="6" width="15.53125" customWidth="1" outlineLevel="1"/>
    <col min="7" max="7" width="3.53125" customWidth="1"/>
    <col min="8" max="8" width="13.46484375" customWidth="1" outlineLevel="1"/>
    <col min="9" max="9" width="12.53125" customWidth="1" outlineLevel="2"/>
    <col min="10" max="10" width="12.53125" customWidth="1" outlineLevel="3"/>
    <col min="11" max="11" width="12.53125" customWidth="1" outlineLevel="1"/>
    <col min="12" max="12" width="3.53125" customWidth="1"/>
    <col min="13" max="13" width="13.46484375" customWidth="1" outlineLevel="1"/>
    <col min="14" max="14" width="12.53125" customWidth="1" outlineLevel="2"/>
    <col min="15" max="15" width="12.53125" customWidth="1" outlineLevel="3"/>
    <col min="16" max="16" width="12.53125" customWidth="1" outlineLevel="1"/>
    <col min="17" max="17" width="3.53125" customWidth="1"/>
    <col min="18" max="18" width="13.46484375" customWidth="1" outlineLevel="1"/>
    <col min="19" max="19" width="12.53125" customWidth="1" outlineLevel="2"/>
    <col min="20" max="20" width="12.53125" customWidth="1" outlineLevel="3"/>
    <col min="21" max="21" width="12.53125" customWidth="1" outlineLevel="1"/>
    <col min="22" max="22" width="3.53125" customWidth="1"/>
    <col min="23" max="23" width="13.46484375" customWidth="1" outlineLevel="1"/>
    <col min="24" max="24" width="12.53125" customWidth="1" outlineLevel="2"/>
    <col min="25" max="25" width="12.53125" customWidth="1" outlineLevel="3"/>
    <col min="26" max="26" width="12.53125" customWidth="1" outlineLevel="1"/>
  </cols>
  <sheetData>
    <row r="1" spans="1:26" ht="21.4" x14ac:dyDescent="0.6">
      <c r="A1" s="252" t="s">
        <v>127</v>
      </c>
      <c r="B1" s="252"/>
      <c r="C1" s="252"/>
      <c r="D1" s="252"/>
      <c r="E1" s="252"/>
      <c r="F1" s="252"/>
      <c r="G1" s="252"/>
      <c r="H1" s="252"/>
      <c r="I1" s="252"/>
      <c r="J1" s="252"/>
      <c r="K1" s="252"/>
      <c r="L1" s="252"/>
      <c r="M1" s="252"/>
      <c r="N1" s="252"/>
      <c r="O1" s="252"/>
      <c r="P1" s="252"/>
      <c r="Q1" s="252"/>
      <c r="R1" s="252"/>
      <c r="S1" s="252"/>
      <c r="T1" s="252"/>
      <c r="U1" s="252"/>
      <c r="V1" s="252"/>
      <c r="W1" s="252"/>
      <c r="X1" s="252"/>
      <c r="Y1" s="252"/>
      <c r="Z1" s="252"/>
    </row>
    <row r="2" spans="1:26" ht="21.4" x14ac:dyDescent="0.6">
      <c r="A2" s="90"/>
      <c r="B2" s="91"/>
      <c r="C2" s="69" t="s">
        <v>190</v>
      </c>
      <c r="D2" s="91"/>
      <c r="E2" s="91"/>
      <c r="F2" s="69"/>
      <c r="G2" s="69"/>
      <c r="H2" s="69" t="s">
        <v>167</v>
      </c>
      <c r="L2" s="69"/>
      <c r="M2" s="69" t="s">
        <v>152</v>
      </c>
      <c r="Q2" s="69"/>
      <c r="R2" s="69" t="s">
        <v>153</v>
      </c>
      <c r="V2" s="69"/>
      <c r="W2" s="69" t="s">
        <v>166</v>
      </c>
    </row>
    <row r="3" spans="1:26" ht="38.25" x14ac:dyDescent="0.35">
      <c r="A3" s="93" t="s">
        <v>161</v>
      </c>
      <c r="B3" s="256" t="s">
        <v>128</v>
      </c>
      <c r="C3" s="94" t="s">
        <v>128</v>
      </c>
      <c r="D3" s="95"/>
      <c r="E3" s="95"/>
      <c r="F3" s="96"/>
      <c r="G3" s="253" t="s">
        <v>167</v>
      </c>
      <c r="H3" s="98" t="s">
        <v>168</v>
      </c>
      <c r="I3" s="95"/>
      <c r="J3" s="95"/>
      <c r="K3" s="95"/>
      <c r="L3" s="253" t="s">
        <v>152</v>
      </c>
      <c r="M3" s="98" t="s">
        <v>170</v>
      </c>
      <c r="N3" s="95"/>
      <c r="O3" s="95"/>
      <c r="P3" s="95"/>
      <c r="Q3" s="253" t="s">
        <v>153</v>
      </c>
      <c r="R3" s="98" t="s">
        <v>171</v>
      </c>
      <c r="S3" s="95"/>
      <c r="T3" s="95"/>
      <c r="U3" s="95"/>
      <c r="V3" s="253" t="s">
        <v>166</v>
      </c>
      <c r="W3" s="98" t="s">
        <v>172</v>
      </c>
      <c r="X3" s="95"/>
      <c r="Y3" s="95"/>
      <c r="Z3" s="95"/>
    </row>
    <row r="4" spans="1:26" ht="13.15" x14ac:dyDescent="0.4">
      <c r="A4" s="1" t="s">
        <v>57</v>
      </c>
      <c r="B4" s="257"/>
      <c r="C4" s="1"/>
      <c r="D4" s="1"/>
      <c r="E4" s="1"/>
      <c r="F4" s="1"/>
      <c r="G4" s="254"/>
      <c r="H4" s="99" t="str" cm="1">
        <f t="array" aca="1" ref="H4:K7" ca="1">IF(OFFSET(INDEX('Financial Summary &amp; Reporting'!1:34,MATCH(H$2,INDEX('Financial Summary &amp; Reporting'!1:34,0,MATCH('Budget Revision Summary'!H$2,'Financial Summary &amp; Reporting'!$2:$2,0)),0),MATCH(H$2,'Financial Summary &amp; Reporting'!$2:$2,0)),3,0,4,4)=0,"",OFFSET(INDEX('Financial Summary &amp; Reporting'!1:34,MATCH(H$2,INDEX('Financial Summary &amp; Reporting'!1:34,0,MATCH('Budget Revision Summary'!H$2,'Financial Summary &amp; Reporting'!$2:$2,0)),0),MATCH(H$2,'Financial Summary &amp; Reporting'!$2:$2,0)),3,0,4,4))</f>
        <v>Prepared by:</v>
      </c>
      <c r="I4" s="141" t="str">
        <f ca="1"/>
        <v/>
      </c>
      <c r="J4" s="141" t="str">
        <f ca="1"/>
        <v/>
      </c>
      <c r="K4" s="141" t="str">
        <f ca="1"/>
        <v/>
      </c>
      <c r="L4" s="254"/>
      <c r="M4" s="99" t="str" cm="1">
        <f t="array" aca="1" ref="M4:P7" ca="1">IF(OFFSET(INDEX('Financial Summary &amp; Reporting'!1:34,MATCH(M$2,INDEX('Financial Summary &amp; Reporting'!1:34,0,MATCH('Budget Revision Summary'!M$2,'Financial Summary &amp; Reporting'!$2:$2,0)),0),MATCH(M$2,'Financial Summary &amp; Reporting'!$2:$2,0)),3,0,4,4)=0,"",OFFSET(INDEX('Financial Summary &amp; Reporting'!1:34,MATCH(M$2,INDEX('Financial Summary &amp; Reporting'!1:34,0,MATCH('Budget Revision Summary'!M$2,'Financial Summary &amp; Reporting'!$2:$2,0)),0),MATCH(M$2,'Financial Summary &amp; Reporting'!$2:$2,0)),3,0,4,4))</f>
        <v>Prepared by:</v>
      </c>
      <c r="N4" s="141" t="str">
        <f ca="1"/>
        <v/>
      </c>
      <c r="O4" s="141" t="str">
        <f ca="1"/>
        <v/>
      </c>
      <c r="P4" s="141" t="str">
        <f ca="1"/>
        <v/>
      </c>
      <c r="Q4" s="254"/>
      <c r="R4" s="99" t="str" cm="1">
        <f t="array" aca="1" ref="R4:U7" ca="1">IF(OFFSET(INDEX('Financial Summary &amp; Reporting'!1:34,MATCH(R$2,INDEX('Financial Summary &amp; Reporting'!1:34,0,MATCH('Budget Revision Summary'!R$2,'Financial Summary &amp; Reporting'!$2:$2,0)),0),MATCH(R$2,'Financial Summary &amp; Reporting'!$2:$2,0)),3,0,4,4)=0,"",OFFSET(INDEX('Financial Summary &amp; Reporting'!1:34,MATCH(R$2,INDEX('Financial Summary &amp; Reporting'!1:34,0,MATCH('Budget Revision Summary'!R$2,'Financial Summary &amp; Reporting'!$2:$2,0)),0),MATCH(R$2,'Financial Summary &amp; Reporting'!$2:$2,0)),3,0,4,4))</f>
        <v>Prepared by:</v>
      </c>
      <c r="S4" s="141" t="str">
        <f ca="1"/>
        <v/>
      </c>
      <c r="T4" s="141" t="str">
        <f ca="1"/>
        <v/>
      </c>
      <c r="U4" s="141" t="str">
        <f ca="1"/>
        <v/>
      </c>
      <c r="V4" s="254"/>
      <c r="W4" s="99" t="str" cm="1">
        <f t="array" aca="1" ref="W4:Z7" ca="1">IF(OFFSET(INDEX('Financial Summary &amp; Reporting'!1:34,MATCH(W$2,INDEX('Financial Summary &amp; Reporting'!1:34,0,MATCH('Budget Revision Summary'!W$2,'Financial Summary &amp; Reporting'!$2:$2,0)),0),MATCH(W$2,'Financial Summary &amp; Reporting'!$2:$2,0)),3,0,4,4)=0,"",OFFSET(INDEX('Financial Summary &amp; Reporting'!1:34,MATCH(W$2,INDEX('Financial Summary &amp; Reporting'!1:34,0,MATCH('Budget Revision Summary'!W$2,'Financial Summary &amp; Reporting'!$2:$2,0)),0),MATCH(W$2,'Financial Summary &amp; Reporting'!$2:$2,0)),3,0,4,4))</f>
        <v>Prepared by:</v>
      </c>
      <c r="X4" s="141" t="str">
        <f ca="1"/>
        <v/>
      </c>
      <c r="Y4" s="141" t="str">
        <f ca="1"/>
        <v/>
      </c>
      <c r="Z4" s="141" t="str">
        <f ca="1"/>
        <v/>
      </c>
    </row>
    <row r="5" spans="1:26" ht="13.15" x14ac:dyDescent="0.4">
      <c r="A5" s="11" t="str">
        <f>TEXT(start_date,"m/d/yy")&amp;" to "&amp;(TEXT(EOMONTH(start_date,grant_term-1),"m/d/yy"))</f>
        <v>1/0/00 to 12/31/00</v>
      </c>
      <c r="B5" s="257"/>
      <c r="C5" s="1"/>
      <c r="D5" s="1"/>
      <c r="E5" s="1"/>
      <c r="F5" s="1"/>
      <c r="G5" s="254"/>
      <c r="H5" s="99" t="str">
        <f ca="1"/>
        <v>Prepared Date:</v>
      </c>
      <c r="I5" s="141" t="str">
        <f ca="1"/>
        <v/>
      </c>
      <c r="J5" s="141" t="str">
        <f ca="1"/>
        <v/>
      </c>
      <c r="K5" s="141" t="str">
        <f ca="1"/>
        <v/>
      </c>
      <c r="L5" s="254"/>
      <c r="M5" s="99" t="str">
        <f ca="1"/>
        <v>Prepared Date:</v>
      </c>
      <c r="N5" s="141" t="str">
        <f ca="1"/>
        <v/>
      </c>
      <c r="O5" s="141" t="str">
        <f ca="1"/>
        <v/>
      </c>
      <c r="P5" s="141" t="str">
        <f ca="1"/>
        <v/>
      </c>
      <c r="Q5" s="254"/>
      <c r="R5" s="99" t="str">
        <f ca="1"/>
        <v>Prepared Date:</v>
      </c>
      <c r="S5" s="141" t="str">
        <f ca="1"/>
        <v/>
      </c>
      <c r="T5" s="141" t="str">
        <f ca="1"/>
        <v/>
      </c>
      <c r="U5" s="141" t="str">
        <f ca="1"/>
        <v/>
      </c>
      <c r="V5" s="254"/>
      <c r="W5" s="99" t="str">
        <f ca="1"/>
        <v>Prepared Date:</v>
      </c>
      <c r="X5" s="141" t="str">
        <f ca="1"/>
        <v/>
      </c>
      <c r="Y5" s="141" t="str">
        <f ca="1"/>
        <v/>
      </c>
      <c r="Z5" s="141" t="str">
        <f ca="1"/>
        <v/>
      </c>
    </row>
    <row r="6" spans="1:26" ht="13.15" x14ac:dyDescent="0.4">
      <c r="A6" s="11" t="str">
        <f>"PI"&amp;": "&amp;PI_Name</f>
        <v xml:space="preserve">PI: </v>
      </c>
      <c r="B6" s="257"/>
      <c r="C6" s="1"/>
      <c r="D6" s="1"/>
      <c r="E6" s="1"/>
      <c r="F6" s="1"/>
      <c r="G6" s="255"/>
      <c r="H6" t="str">
        <f ca="1"/>
        <v>Preparer's Email:</v>
      </c>
      <c r="I6" t="str">
        <f ca="1"/>
        <v/>
      </c>
      <c r="J6" t="str">
        <f ca="1"/>
        <v/>
      </c>
      <c r="K6" t="str">
        <f ca="1"/>
        <v/>
      </c>
      <c r="L6" s="255"/>
      <c r="M6" t="str">
        <f ca="1"/>
        <v>Preparer's Email:</v>
      </c>
      <c r="N6" t="str">
        <f ca="1"/>
        <v/>
      </c>
      <c r="O6" t="str">
        <f ca="1"/>
        <v/>
      </c>
      <c r="P6" t="str">
        <f ca="1"/>
        <v/>
      </c>
      <c r="Q6" s="255"/>
      <c r="R6" t="str">
        <f ca="1"/>
        <v>Preparer's Email:</v>
      </c>
      <c r="S6" t="str">
        <f ca="1"/>
        <v/>
      </c>
      <c r="T6" t="str">
        <f ca="1"/>
        <v/>
      </c>
      <c r="U6" t="str">
        <f ca="1"/>
        <v/>
      </c>
      <c r="V6" s="255"/>
      <c r="W6" t="str">
        <f ca="1"/>
        <v>Preparer's Email:</v>
      </c>
      <c r="X6" t="str">
        <f ca="1"/>
        <v/>
      </c>
      <c r="Y6" t="str">
        <f ca="1"/>
        <v/>
      </c>
      <c r="Z6" t="str">
        <f ca="1"/>
        <v/>
      </c>
    </row>
    <row r="7" spans="1:26" ht="13.15" x14ac:dyDescent="0.4">
      <c r="A7" s="15" t="str">
        <f>"Grant Amount: "&amp;TEXT(grant_amount,"$0,000")</f>
        <v>Grant Amount: $0,000</v>
      </c>
      <c r="B7" s="15"/>
      <c r="C7" s="1"/>
      <c r="F7" s="1"/>
      <c r="H7" s="103" t="str">
        <f ca="1"/>
        <v/>
      </c>
      <c r="I7" s="104" t="str">
        <f ca="1"/>
        <v/>
      </c>
      <c r="J7" s="104" t="str">
        <f ca="1"/>
        <v/>
      </c>
      <c r="K7" s="104" t="str">
        <f ca="1"/>
        <v/>
      </c>
      <c r="M7" s="103" t="str">
        <f ca="1"/>
        <v/>
      </c>
      <c r="N7" s="104" t="str">
        <f ca="1"/>
        <v/>
      </c>
      <c r="O7" s="104" t="str">
        <f ca="1"/>
        <v/>
      </c>
      <c r="P7" s="104" t="str">
        <f ca="1"/>
        <v/>
      </c>
      <c r="R7" s="103" t="str">
        <f ca="1"/>
        <v/>
      </c>
      <c r="S7" s="104" t="str">
        <f ca="1"/>
        <v/>
      </c>
      <c r="T7" s="104" t="str">
        <f ca="1"/>
        <v/>
      </c>
      <c r="U7" s="104" t="str">
        <f ca="1"/>
        <v/>
      </c>
      <c r="W7" s="103" t="str">
        <f ca="1"/>
        <v/>
      </c>
      <c r="X7" s="104" t="str">
        <f ca="1"/>
        <v/>
      </c>
      <c r="Y7" s="104" t="str">
        <f ca="1"/>
        <v/>
      </c>
      <c r="Z7" s="104" t="str">
        <f ca="1"/>
        <v/>
      </c>
    </row>
    <row r="8" spans="1:26" ht="13.5" thickBot="1" x14ac:dyDescent="0.45">
      <c r="A8" s="109"/>
      <c r="B8" s="109"/>
      <c r="C8" s="110" t="s">
        <v>66</v>
      </c>
      <c r="D8" s="110" t="s">
        <v>142</v>
      </c>
      <c r="E8" s="110" t="s">
        <v>143</v>
      </c>
      <c r="F8" s="109"/>
      <c r="G8" s="111"/>
      <c r="H8" s="114" t="s">
        <v>137</v>
      </c>
      <c r="I8" s="114"/>
      <c r="J8" s="114"/>
      <c r="K8" s="114"/>
      <c r="L8" s="111"/>
      <c r="M8" s="114" t="s">
        <v>137</v>
      </c>
      <c r="N8" s="114"/>
      <c r="O8" s="114"/>
      <c r="P8" s="114"/>
      <c r="Q8" s="111"/>
      <c r="R8" s="114" t="s">
        <v>137</v>
      </c>
      <c r="S8" s="114"/>
      <c r="T8" s="114"/>
      <c r="U8" s="114"/>
      <c r="V8" s="111"/>
      <c r="W8" s="114" t="s">
        <v>137</v>
      </c>
      <c r="X8" s="114"/>
      <c r="Y8" s="114"/>
      <c r="Z8" s="114"/>
    </row>
    <row r="9" spans="1:26" ht="13.15" x14ac:dyDescent="0.4">
      <c r="A9" s="116" t="s">
        <v>58</v>
      </c>
      <c r="B9" s="117"/>
      <c r="C9" s="117" t="str">
        <f>PROPER(grantee_org)</f>
        <v/>
      </c>
      <c r="D9" s="117" t="str">
        <f>PROPER(subcontractor1)</f>
        <v/>
      </c>
      <c r="E9" s="117" t="str">
        <f>PROPER(subcontractor2)</f>
        <v/>
      </c>
      <c r="F9" s="117" t="s">
        <v>50</v>
      </c>
      <c r="G9" s="19"/>
      <c r="H9" s="117" t="str" cm="1">
        <f t="array" aca="1" ref="H9:K35" ca="1">IF(OFFSET(INDEX('Financial Summary &amp; Reporting'!1:34,MATCH(H$2,INDEX('Financial Summary &amp; Reporting'!1:34,0,MATCH('Budget Revision Summary'!H$2,'Financial Summary &amp; Reporting'!$2:$2,0)),0),MATCH(H$2,'Financial Summary &amp; Reporting'!$2:$2,0)),8,5,27,4)=0,"",OFFSET(INDEX('Financial Summary &amp; Reporting'!1:34,MATCH(H$2,INDEX('Financial Summary &amp; Reporting'!1:34,0,MATCH('Budget Revision Summary'!H$2,'Financial Summary &amp; Reporting'!$2:$2,0)),0),MATCH(H$2,'Financial Summary &amp; Reporting'!$2:$2,0)),8,5,27,4))</f>
        <v/>
      </c>
      <c r="I9" s="117" t="str">
        <f ca="1"/>
        <v/>
      </c>
      <c r="J9" s="117" t="str">
        <f ca="1"/>
        <v/>
      </c>
      <c r="K9" s="117" t="str">
        <f ca="1"/>
        <v>Total</v>
      </c>
      <c r="L9" s="19"/>
      <c r="M9" s="117" t="str" cm="1">
        <f t="array" aca="1" ref="M9:P35" ca="1">IF(OFFSET(INDEX('Financial Summary &amp; Reporting'!1:34,MATCH(M$2,INDEX('Financial Summary &amp; Reporting'!1:34,0,MATCH('Budget Revision Summary'!M$2,'Financial Summary &amp; Reporting'!$2:$2,0)),0),MATCH(M$2,'Financial Summary &amp; Reporting'!$2:$2,0)),8,5,27,4)=0,"",OFFSET(INDEX('Financial Summary &amp; Reporting'!1:34,MATCH(M$2,INDEX('Financial Summary &amp; Reporting'!1:34,0,MATCH('Budget Revision Summary'!M$2,'Financial Summary &amp; Reporting'!$2:$2,0)),0),MATCH(M$2,'Financial Summary &amp; Reporting'!$2:$2,0)),8,5,27,4))</f>
        <v/>
      </c>
      <c r="N9" s="117" t="str">
        <f ca="1"/>
        <v/>
      </c>
      <c r="O9" s="117" t="str">
        <f ca="1"/>
        <v/>
      </c>
      <c r="P9" s="117" t="str">
        <f ca="1"/>
        <v>Total</v>
      </c>
      <c r="Q9" s="19"/>
      <c r="R9" s="117" t="str" cm="1">
        <f t="array" aca="1" ref="R9:U35" ca="1">IF(OFFSET(INDEX('Financial Summary &amp; Reporting'!1:34,MATCH(R$2,INDEX('Financial Summary &amp; Reporting'!1:34,0,MATCH('Budget Revision Summary'!R$2,'Financial Summary &amp; Reporting'!$2:$2,0)),0),MATCH(R$2,'Financial Summary &amp; Reporting'!$2:$2,0)),8,5,27,4)=0,"",OFFSET(INDEX('Financial Summary &amp; Reporting'!1:34,MATCH(R$2,INDEX('Financial Summary &amp; Reporting'!1:34,0,MATCH('Budget Revision Summary'!R$2,'Financial Summary &amp; Reporting'!$2:$2,0)),0),MATCH(R$2,'Financial Summary &amp; Reporting'!$2:$2,0)),8,5,27,4))</f>
        <v/>
      </c>
      <c r="S9" s="117" t="str">
        <f ca="1"/>
        <v/>
      </c>
      <c r="T9" s="117" t="str">
        <f ca="1"/>
        <v/>
      </c>
      <c r="U9" s="117" t="str">
        <f ca="1"/>
        <v>Total</v>
      </c>
      <c r="V9" s="19"/>
      <c r="W9" s="117" t="str" cm="1">
        <f t="array" aca="1" ref="W9:Z35" ca="1">IF(OFFSET(INDEX('Financial Summary &amp; Reporting'!1:34,MATCH(W$2,INDEX('Financial Summary &amp; Reporting'!1:34,0,MATCH('Budget Revision Summary'!W$2,'Financial Summary &amp; Reporting'!$2:$2,0)),0),MATCH(W$2,'Financial Summary &amp; Reporting'!$2:$2,0)),8,5,27,4)=0,"",OFFSET(INDEX('Financial Summary &amp; Reporting'!1:34,MATCH(W$2,INDEX('Financial Summary &amp; Reporting'!1:34,0,MATCH('Budget Revision Summary'!W$2,'Financial Summary &amp; Reporting'!$2:$2,0)),0),MATCH(W$2,'Financial Summary &amp; Reporting'!$2:$2,0)),8,5,27,4))</f>
        <v/>
      </c>
      <c r="X9" s="117" t="str">
        <f ca="1"/>
        <v/>
      </c>
      <c r="Y9" s="117" t="str">
        <f ca="1"/>
        <v/>
      </c>
      <c r="Z9" s="117" t="str">
        <f ca="1"/>
        <v>Total</v>
      </c>
    </row>
    <row r="10" spans="1:26" ht="14.25" x14ac:dyDescent="0.45">
      <c r="A10" s="9" t="s">
        <v>59</v>
      </c>
      <c r="C10" s="122">
        <f>org_pi</f>
        <v>0</v>
      </c>
      <c r="D10" s="122" cm="1">
        <f t="array" ref="D10">sub1_pi</f>
        <v>0</v>
      </c>
      <c r="E10" s="122">
        <f>sub2_pi</f>
        <v>0</v>
      </c>
      <c r="F10" s="122">
        <f>SUM(C10:E10)</f>
        <v>0</v>
      </c>
      <c r="H10" s="122" t="str">
        <f ca="1"/>
        <v/>
      </c>
      <c r="I10" s="122" t="str">
        <f ca="1"/>
        <v/>
      </c>
      <c r="J10" s="122" t="str">
        <f ca="1"/>
        <v/>
      </c>
      <c r="K10" s="122" t="str">
        <f ca="1"/>
        <v/>
      </c>
      <c r="M10" s="122" t="str">
        <f ca="1"/>
        <v/>
      </c>
      <c r="N10" s="122" t="str">
        <f ca="1"/>
        <v/>
      </c>
      <c r="O10" s="122" t="str">
        <f ca="1"/>
        <v/>
      </c>
      <c r="P10" s="122" t="str">
        <f ca="1"/>
        <v/>
      </c>
      <c r="R10" s="122" t="str">
        <f ca="1"/>
        <v/>
      </c>
      <c r="S10" s="122" t="str">
        <f ca="1"/>
        <v/>
      </c>
      <c r="T10" s="122" t="str">
        <f ca="1"/>
        <v/>
      </c>
      <c r="U10" s="122" t="str">
        <f ca="1"/>
        <v/>
      </c>
      <c r="W10" s="122" t="str">
        <f ca="1"/>
        <v/>
      </c>
      <c r="X10" s="122" t="str">
        <f ca="1"/>
        <v/>
      </c>
      <c r="Y10" s="122" t="str">
        <f ca="1"/>
        <v/>
      </c>
      <c r="Z10" s="122" t="str">
        <f ca="1"/>
        <v/>
      </c>
    </row>
    <row r="11" spans="1:26" ht="14.25" x14ac:dyDescent="0.45">
      <c r="A11" s="9" t="s">
        <v>139</v>
      </c>
      <c r="C11" s="123">
        <f>org_cop1</f>
        <v>0</v>
      </c>
      <c r="D11" s="123">
        <f>sub1_cop1</f>
        <v>0</v>
      </c>
      <c r="E11" s="123">
        <f>sub2_cop1</f>
        <v>0</v>
      </c>
      <c r="F11" s="123">
        <f>SUM(C11:E11)</f>
        <v>0</v>
      </c>
      <c r="H11" s="123" t="str">
        <f ca="1"/>
        <v/>
      </c>
      <c r="I11" s="123" t="str">
        <f ca="1"/>
        <v/>
      </c>
      <c r="J11" s="123" t="str">
        <f ca="1"/>
        <v/>
      </c>
      <c r="K11" s="123" t="str">
        <f ca="1"/>
        <v/>
      </c>
      <c r="M11" s="123" t="str">
        <f ca="1"/>
        <v/>
      </c>
      <c r="N11" s="123" t="str">
        <f ca="1"/>
        <v/>
      </c>
      <c r="O11" s="123" t="str">
        <f ca="1"/>
        <v/>
      </c>
      <c r="P11" s="123" t="str">
        <f ca="1"/>
        <v/>
      </c>
      <c r="R11" s="123" t="str">
        <f ca="1"/>
        <v/>
      </c>
      <c r="S11" s="123" t="str">
        <f ca="1"/>
        <v/>
      </c>
      <c r="T11" s="123" t="str">
        <f ca="1"/>
        <v/>
      </c>
      <c r="U11" s="123" t="str">
        <f ca="1"/>
        <v/>
      </c>
      <c r="W11" s="123" t="str">
        <f ca="1"/>
        <v/>
      </c>
      <c r="X11" s="123" t="str">
        <f ca="1"/>
        <v/>
      </c>
      <c r="Y11" s="123" t="str">
        <f ca="1"/>
        <v/>
      </c>
      <c r="Z11" s="123" t="str">
        <f ca="1"/>
        <v/>
      </c>
    </row>
    <row r="12" spans="1:26" ht="14.25" x14ac:dyDescent="0.45">
      <c r="A12" s="9" t="s">
        <v>140</v>
      </c>
      <c r="C12" s="123">
        <f>org_cop2</f>
        <v>0</v>
      </c>
      <c r="D12" s="123">
        <f>sub1_cop2</f>
        <v>0</v>
      </c>
      <c r="E12" s="123">
        <f>sub2_cop2</f>
        <v>0</v>
      </c>
      <c r="F12" s="123">
        <f>SUM(C12:E12)</f>
        <v>0</v>
      </c>
      <c r="H12" s="123" t="str">
        <f ca="1"/>
        <v/>
      </c>
      <c r="I12" s="123" t="str">
        <f ca="1"/>
        <v/>
      </c>
      <c r="J12" s="123" t="str">
        <f ca="1"/>
        <v/>
      </c>
      <c r="K12" s="123" t="str">
        <f ca="1"/>
        <v/>
      </c>
      <c r="M12" s="123" t="str">
        <f ca="1"/>
        <v/>
      </c>
      <c r="N12" s="123" t="str">
        <f ca="1"/>
        <v/>
      </c>
      <c r="O12" s="123" t="str">
        <f ca="1"/>
        <v/>
      </c>
      <c r="P12" s="123" t="str">
        <f ca="1"/>
        <v/>
      </c>
      <c r="R12" s="123" t="str">
        <f ca="1"/>
        <v/>
      </c>
      <c r="S12" s="123" t="str">
        <f ca="1"/>
        <v/>
      </c>
      <c r="T12" s="123" t="str">
        <f ca="1"/>
        <v/>
      </c>
      <c r="U12" s="123" t="str">
        <f ca="1"/>
        <v/>
      </c>
      <c r="W12" s="123" t="str">
        <f ca="1"/>
        <v/>
      </c>
      <c r="X12" s="123" t="str">
        <f ca="1"/>
        <v/>
      </c>
      <c r="Y12" s="123" t="str">
        <f ca="1"/>
        <v/>
      </c>
      <c r="Z12" s="123" t="str">
        <f ca="1"/>
        <v/>
      </c>
    </row>
    <row r="13" spans="1:26" ht="14.25" x14ac:dyDescent="0.45">
      <c r="A13" s="9" t="s">
        <v>60</v>
      </c>
      <c r="C13" s="123" t="e">
        <f>org_nonstu</f>
        <v>#REF!</v>
      </c>
      <c r="D13" s="123">
        <f>sub1_nonstu</f>
        <v>0</v>
      </c>
      <c r="E13" s="123">
        <f>sub2_nonstu</f>
        <v>0</v>
      </c>
      <c r="F13" s="123" t="e">
        <f>SUM(C13:E13)</f>
        <v>#REF!</v>
      </c>
      <c r="H13" s="123" t="str">
        <f ca="1"/>
        <v/>
      </c>
      <c r="I13" s="123" t="str">
        <f ca="1"/>
        <v/>
      </c>
      <c r="J13" s="123" t="str">
        <f ca="1"/>
        <v/>
      </c>
      <c r="K13" s="123" t="str">
        <f ca="1"/>
        <v/>
      </c>
      <c r="M13" s="123" t="str">
        <f ca="1"/>
        <v/>
      </c>
      <c r="N13" s="123" t="str">
        <f ca="1"/>
        <v/>
      </c>
      <c r="O13" s="123" t="str">
        <f ca="1"/>
        <v/>
      </c>
      <c r="P13" s="123" t="str">
        <f ca="1"/>
        <v/>
      </c>
      <c r="R13" s="123" t="str">
        <f ca="1"/>
        <v/>
      </c>
      <c r="S13" s="123" t="str">
        <f ca="1"/>
        <v/>
      </c>
      <c r="T13" s="123" t="str">
        <f ca="1"/>
        <v/>
      </c>
      <c r="U13" s="123" t="str">
        <f ca="1"/>
        <v/>
      </c>
      <c r="W13" s="123" t="str">
        <f ca="1"/>
        <v/>
      </c>
      <c r="X13" s="123" t="str">
        <f ca="1"/>
        <v/>
      </c>
      <c r="Y13" s="123" t="str">
        <f ca="1"/>
        <v/>
      </c>
      <c r="Z13" s="123" t="str">
        <f ca="1"/>
        <v/>
      </c>
    </row>
    <row r="14" spans="1:26" ht="14.25" x14ac:dyDescent="0.45">
      <c r="A14" s="9" t="s">
        <v>61</v>
      </c>
      <c r="C14" s="123" t="e">
        <f>org_stu</f>
        <v>#REF!</v>
      </c>
      <c r="D14" s="123">
        <f>sub1_stu</f>
        <v>0</v>
      </c>
      <c r="E14" s="123">
        <f>sub2_stu</f>
        <v>0</v>
      </c>
      <c r="F14" s="123" t="e">
        <f>SUM(C14:E14)</f>
        <v>#REF!</v>
      </c>
      <c r="H14" s="123" t="str">
        <f ca="1"/>
        <v/>
      </c>
      <c r="I14" s="123" t="str">
        <f ca="1"/>
        <v/>
      </c>
      <c r="J14" s="123" t="str">
        <f ca="1"/>
        <v/>
      </c>
      <c r="K14" s="123" t="str">
        <f ca="1"/>
        <v/>
      </c>
      <c r="M14" s="123" t="str">
        <f ca="1"/>
        <v/>
      </c>
      <c r="N14" s="123" t="str">
        <f ca="1"/>
        <v/>
      </c>
      <c r="O14" s="123" t="str">
        <f ca="1"/>
        <v/>
      </c>
      <c r="P14" s="123" t="str">
        <f ca="1"/>
        <v/>
      </c>
      <c r="R14" s="123" t="str">
        <f ca="1"/>
        <v/>
      </c>
      <c r="S14" s="123" t="str">
        <f ca="1"/>
        <v/>
      </c>
      <c r="T14" s="123" t="str">
        <f ca="1"/>
        <v/>
      </c>
      <c r="U14" s="123" t="str">
        <f ca="1"/>
        <v/>
      </c>
      <c r="W14" s="123" t="str">
        <f ca="1"/>
        <v/>
      </c>
      <c r="X14" s="123" t="str">
        <f ca="1"/>
        <v/>
      </c>
      <c r="Y14" s="123" t="str">
        <f ca="1"/>
        <v/>
      </c>
      <c r="Z14" s="123" t="str">
        <f ca="1"/>
        <v/>
      </c>
    </row>
    <row r="15" spans="1:26" ht="4.05" customHeight="1" x14ac:dyDescent="0.35">
      <c r="A15" s="9"/>
      <c r="C15" s="10"/>
      <c r="D15" s="10"/>
      <c r="E15" s="10"/>
      <c r="F15" s="10"/>
      <c r="H15" s="10" t="str">
        <f ca="1"/>
        <v/>
      </c>
      <c r="I15" s="10" t="str">
        <f ca="1"/>
        <v/>
      </c>
      <c r="J15" s="10" t="str">
        <f ca="1"/>
        <v/>
      </c>
      <c r="K15" s="10" t="str">
        <f ca="1"/>
        <v/>
      </c>
      <c r="M15" s="10" t="str">
        <f ca="1"/>
        <v/>
      </c>
      <c r="N15" s="10" t="str">
        <f ca="1"/>
        <v/>
      </c>
      <c r="O15" s="10" t="str">
        <f ca="1"/>
        <v/>
      </c>
      <c r="P15" s="10" t="str">
        <f ca="1"/>
        <v/>
      </c>
      <c r="R15" s="10" t="str">
        <f ca="1"/>
        <v/>
      </c>
      <c r="S15" s="10" t="str">
        <f ca="1"/>
        <v/>
      </c>
      <c r="T15" s="10" t="str">
        <f ca="1"/>
        <v/>
      </c>
      <c r="U15" s="10" t="str">
        <f ca="1"/>
        <v/>
      </c>
      <c r="W15" s="10" t="str">
        <f ca="1"/>
        <v/>
      </c>
      <c r="X15" s="10" t="str">
        <f ca="1"/>
        <v/>
      </c>
      <c r="Y15" s="10" t="str">
        <f ca="1"/>
        <v/>
      </c>
      <c r="Z15" s="10" t="str">
        <f ca="1"/>
        <v/>
      </c>
    </row>
    <row r="16" spans="1:26" ht="14.25" x14ac:dyDescent="0.45">
      <c r="A16" s="9" t="s">
        <v>62</v>
      </c>
      <c r="C16" s="123" t="e">
        <f>SUBTOTAL(9,C10:C15)</f>
        <v>#REF!</v>
      </c>
      <c r="D16" s="123">
        <f>SUBTOTAL(9,D10:D15)</f>
        <v>0</v>
      </c>
      <c r="E16" s="123">
        <f>SUBTOTAL(9,E10:E15)</f>
        <v>0</v>
      </c>
      <c r="F16" s="123" t="e">
        <f>SUBTOTAL(9,F10:F15)</f>
        <v>#REF!</v>
      </c>
      <c r="H16" s="123" t="str">
        <f ca="1"/>
        <v/>
      </c>
      <c r="I16" s="123" t="str">
        <f ca="1"/>
        <v/>
      </c>
      <c r="J16" s="123" t="str">
        <f ca="1"/>
        <v/>
      </c>
      <c r="K16" s="123" t="str">
        <f ca="1"/>
        <v/>
      </c>
      <c r="M16" s="123" t="str">
        <f ca="1"/>
        <v/>
      </c>
      <c r="N16" s="123" t="str">
        <f ca="1"/>
        <v/>
      </c>
      <c r="O16" s="123" t="str">
        <f ca="1"/>
        <v/>
      </c>
      <c r="P16" s="123" t="str">
        <f ca="1"/>
        <v/>
      </c>
      <c r="R16" s="123" t="str">
        <f ca="1"/>
        <v/>
      </c>
      <c r="S16" s="123" t="str">
        <f ca="1"/>
        <v/>
      </c>
      <c r="T16" s="123" t="str">
        <f ca="1"/>
        <v/>
      </c>
      <c r="U16" s="123" t="str">
        <f ca="1"/>
        <v/>
      </c>
      <c r="W16" s="123" t="str">
        <f ca="1"/>
        <v/>
      </c>
      <c r="X16" s="123" t="str">
        <f ca="1"/>
        <v/>
      </c>
      <c r="Y16" s="123" t="str">
        <f ca="1"/>
        <v/>
      </c>
      <c r="Z16" s="123" t="str">
        <f ca="1"/>
        <v/>
      </c>
    </row>
    <row r="17" spans="1:26" x14ac:dyDescent="0.35">
      <c r="A17" s="9"/>
      <c r="C17" s="7"/>
      <c r="D17" s="7"/>
      <c r="E17" s="7"/>
      <c r="F17" s="7"/>
      <c r="H17" s="7" t="str">
        <f ca="1"/>
        <v/>
      </c>
      <c r="I17" s="7" t="str">
        <f ca="1"/>
        <v/>
      </c>
      <c r="J17" s="7" t="str">
        <f ca="1"/>
        <v/>
      </c>
      <c r="K17" s="7" t="str">
        <f ca="1"/>
        <v/>
      </c>
      <c r="M17" s="7" t="str">
        <f ca="1"/>
        <v/>
      </c>
      <c r="N17" s="7" t="str">
        <f ca="1"/>
        <v/>
      </c>
      <c r="O17" s="7" t="str">
        <f ca="1"/>
        <v/>
      </c>
      <c r="P17" s="7" t="str">
        <f ca="1"/>
        <v/>
      </c>
      <c r="R17" s="7" t="str">
        <f ca="1"/>
        <v/>
      </c>
      <c r="S17" s="7" t="str">
        <f ca="1"/>
        <v/>
      </c>
      <c r="T17" s="7" t="str">
        <f ca="1"/>
        <v/>
      </c>
      <c r="U17" s="7" t="str">
        <f ca="1"/>
        <v/>
      </c>
      <c r="W17" s="7" t="str">
        <f ca="1"/>
        <v/>
      </c>
      <c r="X17" s="7" t="str">
        <f ca="1"/>
        <v/>
      </c>
      <c r="Y17" s="7" t="str">
        <f ca="1"/>
        <v/>
      </c>
      <c r="Z17" s="7" t="str">
        <f ca="1"/>
        <v/>
      </c>
    </row>
    <row r="18" spans="1:26" ht="14.25" x14ac:dyDescent="0.45">
      <c r="A18" s="9" t="s">
        <v>63</v>
      </c>
      <c r="C18" s="123" t="e">
        <f>org_consulting</f>
        <v>#REF!</v>
      </c>
      <c r="D18" s="123">
        <f>sub1_consulting</f>
        <v>0</v>
      </c>
      <c r="E18" s="123">
        <f>sub2_consulting</f>
        <v>0</v>
      </c>
      <c r="F18" s="123" t="e">
        <f t="shared" ref="F18:F20" si="0">SUM(C18:E18)</f>
        <v>#REF!</v>
      </c>
      <c r="H18" s="123" t="str">
        <f ca="1"/>
        <v/>
      </c>
      <c r="I18" s="123" t="str">
        <f ca="1"/>
        <v/>
      </c>
      <c r="J18" s="123" t="str">
        <f ca="1"/>
        <v/>
      </c>
      <c r="K18" s="123" t="str">
        <f ca="1"/>
        <v/>
      </c>
      <c r="M18" s="123" t="str">
        <f ca="1"/>
        <v/>
      </c>
      <c r="N18" s="123" t="str">
        <f ca="1"/>
        <v/>
      </c>
      <c r="O18" s="123" t="str">
        <f ca="1"/>
        <v/>
      </c>
      <c r="P18" s="123" t="str">
        <f ca="1"/>
        <v/>
      </c>
      <c r="R18" s="123" t="str">
        <f ca="1"/>
        <v/>
      </c>
      <c r="S18" s="123" t="str">
        <f ca="1"/>
        <v/>
      </c>
      <c r="T18" s="123" t="str">
        <f ca="1"/>
        <v/>
      </c>
      <c r="U18" s="123" t="str">
        <f ca="1"/>
        <v/>
      </c>
      <c r="W18" s="123" t="str">
        <f ca="1"/>
        <v/>
      </c>
      <c r="X18" s="123" t="str">
        <f ca="1"/>
        <v/>
      </c>
      <c r="Y18" s="123" t="str">
        <f ca="1"/>
        <v/>
      </c>
      <c r="Z18" s="123" t="str">
        <f ca="1"/>
        <v/>
      </c>
    </row>
    <row r="19" spans="1:26" ht="14.25" x14ac:dyDescent="0.45">
      <c r="A19" s="9" t="s">
        <v>75</v>
      </c>
      <c r="C19" s="123">
        <f>org_data_collection</f>
        <v>0</v>
      </c>
      <c r="D19" s="123">
        <f>sub1_data_collection</f>
        <v>0</v>
      </c>
      <c r="E19" s="123">
        <f>sub2_data_collection</f>
        <v>0</v>
      </c>
      <c r="F19" s="123">
        <f t="shared" si="0"/>
        <v>0</v>
      </c>
      <c r="H19" s="123" t="str">
        <f ca="1"/>
        <v/>
      </c>
      <c r="I19" s="123" t="str">
        <f ca="1"/>
        <v/>
      </c>
      <c r="J19" s="123" t="str">
        <f ca="1"/>
        <v/>
      </c>
      <c r="K19" s="123" t="str">
        <f ca="1"/>
        <v/>
      </c>
      <c r="M19" s="123" t="str">
        <f ca="1"/>
        <v/>
      </c>
      <c r="N19" s="123" t="str">
        <f ca="1"/>
        <v/>
      </c>
      <c r="O19" s="123" t="str">
        <f ca="1"/>
        <v/>
      </c>
      <c r="P19" s="123" t="str">
        <f ca="1"/>
        <v/>
      </c>
      <c r="R19" s="123" t="str">
        <f ca="1"/>
        <v/>
      </c>
      <c r="S19" s="123" t="str">
        <f ca="1"/>
        <v/>
      </c>
      <c r="T19" s="123" t="str">
        <f ca="1"/>
        <v/>
      </c>
      <c r="U19" s="123" t="str">
        <f ca="1"/>
        <v/>
      </c>
      <c r="W19" s="123" t="str">
        <f ca="1"/>
        <v/>
      </c>
      <c r="X19" s="123" t="str">
        <f ca="1"/>
        <v/>
      </c>
      <c r="Y19" s="123" t="str">
        <f ca="1"/>
        <v/>
      </c>
      <c r="Z19" s="123" t="str">
        <f ca="1"/>
        <v/>
      </c>
    </row>
    <row r="20" spans="1:26" ht="14.25" x14ac:dyDescent="0.45">
      <c r="A20" s="9" t="s">
        <v>54</v>
      </c>
      <c r="C20" s="123">
        <f>_xlfn.SINGLE(org_direct)</f>
        <v>0</v>
      </c>
      <c r="D20" s="123">
        <f>sub1_direct</f>
        <v>0</v>
      </c>
      <c r="E20" s="123">
        <f>sub2_direct</f>
        <v>0</v>
      </c>
      <c r="F20" s="123">
        <f t="shared" si="0"/>
        <v>0</v>
      </c>
      <c r="H20" s="123" t="str">
        <f ca="1"/>
        <v/>
      </c>
      <c r="I20" s="123" t="str">
        <f ca="1"/>
        <v/>
      </c>
      <c r="J20" s="123" t="str">
        <f ca="1"/>
        <v/>
      </c>
      <c r="K20" s="123" t="str">
        <f ca="1"/>
        <v/>
      </c>
      <c r="M20" s="123" t="str">
        <f ca="1"/>
        <v/>
      </c>
      <c r="N20" s="123" t="str">
        <f ca="1"/>
        <v/>
      </c>
      <c r="O20" s="123" t="str">
        <f ca="1"/>
        <v/>
      </c>
      <c r="P20" s="123" t="str">
        <f ca="1"/>
        <v/>
      </c>
      <c r="R20" s="123" t="str">
        <f ca="1"/>
        <v/>
      </c>
      <c r="S20" s="123" t="str">
        <f ca="1"/>
        <v/>
      </c>
      <c r="T20" s="123" t="str">
        <f ca="1"/>
        <v/>
      </c>
      <c r="U20" s="123" t="str">
        <f ca="1"/>
        <v/>
      </c>
      <c r="W20" s="123" t="str">
        <f ca="1"/>
        <v/>
      </c>
      <c r="X20" s="123" t="str">
        <f ca="1"/>
        <v/>
      </c>
      <c r="Y20" s="123" t="str">
        <f ca="1"/>
        <v/>
      </c>
      <c r="Z20" s="123" t="str">
        <f ca="1"/>
        <v/>
      </c>
    </row>
    <row r="21" spans="1:26" ht="4.05" customHeight="1" x14ac:dyDescent="0.35">
      <c r="A21" s="9"/>
      <c r="C21" s="7"/>
      <c r="D21" s="7"/>
      <c r="E21" s="7"/>
      <c r="F21" s="7"/>
      <c r="H21" s="7" t="str">
        <f ca="1"/>
        <v/>
      </c>
      <c r="I21" s="7" t="str">
        <f ca="1"/>
        <v/>
      </c>
      <c r="J21" s="7" t="str">
        <f ca="1"/>
        <v/>
      </c>
      <c r="K21" s="7" t="str">
        <f ca="1"/>
        <v/>
      </c>
      <c r="M21" s="7" t="str">
        <f ca="1"/>
        <v/>
      </c>
      <c r="N21" s="7" t="str">
        <f ca="1"/>
        <v/>
      </c>
      <c r="O21" s="7" t="str">
        <f ca="1"/>
        <v/>
      </c>
      <c r="P21" s="7" t="str">
        <f ca="1"/>
        <v/>
      </c>
      <c r="R21" s="7" t="str">
        <f ca="1"/>
        <v/>
      </c>
      <c r="S21" s="7" t="str">
        <f ca="1"/>
        <v/>
      </c>
      <c r="T21" s="7" t="str">
        <f ca="1"/>
        <v/>
      </c>
      <c r="U21" s="7" t="str">
        <f ca="1"/>
        <v/>
      </c>
      <c r="W21" s="7" t="str">
        <f ca="1"/>
        <v/>
      </c>
      <c r="X21" s="7" t="str">
        <f ca="1"/>
        <v/>
      </c>
      <c r="Y21" s="7" t="str">
        <f ca="1"/>
        <v/>
      </c>
      <c r="Z21" s="7" t="str">
        <f ca="1"/>
        <v/>
      </c>
    </row>
    <row r="22" spans="1:26" ht="14.25" x14ac:dyDescent="0.45">
      <c r="A22" s="158" t="s">
        <v>162</v>
      </c>
      <c r="C22" s="123" t="e">
        <f>SUBTOTAL(9,C10:C21)</f>
        <v>#REF!</v>
      </c>
      <c r="D22" s="123">
        <f>SUBTOTAL(9,D10:D21)</f>
        <v>0</v>
      </c>
      <c r="E22" s="123">
        <f>SUBTOTAL(9,E10:E21)</f>
        <v>0</v>
      </c>
      <c r="F22" s="123" t="e">
        <f>SUBTOTAL(9,F10:F21)</f>
        <v>#REF!</v>
      </c>
      <c r="H22" s="123" t="str">
        <f ca="1"/>
        <v/>
      </c>
      <c r="I22" s="123" t="str">
        <f ca="1"/>
        <v/>
      </c>
      <c r="J22" s="123" t="str">
        <f ca="1"/>
        <v/>
      </c>
      <c r="K22" s="123" t="str">
        <f ca="1"/>
        <v/>
      </c>
      <c r="M22" s="123" t="str">
        <f ca="1"/>
        <v/>
      </c>
      <c r="N22" s="123" t="str">
        <f ca="1"/>
        <v/>
      </c>
      <c r="O22" s="123" t="str">
        <f ca="1"/>
        <v/>
      </c>
      <c r="P22" s="123" t="str">
        <f ca="1"/>
        <v/>
      </c>
      <c r="R22" s="123" t="str">
        <f ca="1"/>
        <v/>
      </c>
      <c r="S22" s="123" t="str">
        <f ca="1"/>
        <v/>
      </c>
      <c r="T22" s="123" t="str">
        <f ca="1"/>
        <v/>
      </c>
      <c r="U22" s="123" t="str">
        <f ca="1"/>
        <v/>
      </c>
      <c r="W22" s="123" t="str">
        <f ca="1"/>
        <v/>
      </c>
      <c r="X22" s="123" t="str">
        <f ca="1"/>
        <v/>
      </c>
      <c r="Y22" s="123" t="str">
        <f ca="1"/>
        <v/>
      </c>
      <c r="Z22" s="123" t="str">
        <f ca="1"/>
        <v/>
      </c>
    </row>
    <row r="23" spans="1:26" x14ac:dyDescent="0.35">
      <c r="A23" s="9"/>
      <c r="C23" s="7"/>
      <c r="D23" s="7"/>
      <c r="E23" s="7"/>
      <c r="F23" s="7"/>
      <c r="H23" s="7" t="str">
        <f ca="1"/>
        <v/>
      </c>
      <c r="I23" s="7" t="str">
        <f ca="1"/>
        <v/>
      </c>
      <c r="J23" s="7" t="str">
        <f ca="1"/>
        <v/>
      </c>
      <c r="K23" s="7" t="str">
        <f ca="1"/>
        <v/>
      </c>
      <c r="M23" s="7" t="str">
        <f ca="1"/>
        <v/>
      </c>
      <c r="N23" s="7" t="str">
        <f ca="1"/>
        <v/>
      </c>
      <c r="O23" s="7" t="str">
        <f ca="1"/>
        <v/>
      </c>
      <c r="P23" s="7" t="str">
        <f ca="1"/>
        <v/>
      </c>
      <c r="R23" s="7" t="str">
        <f ca="1"/>
        <v/>
      </c>
      <c r="S23" s="7" t="str">
        <f ca="1"/>
        <v/>
      </c>
      <c r="T23" s="7" t="str">
        <f ca="1"/>
        <v/>
      </c>
      <c r="U23" s="7" t="str">
        <f ca="1"/>
        <v/>
      </c>
      <c r="W23" s="7" t="str">
        <f ca="1"/>
        <v/>
      </c>
      <c r="X23" s="7" t="str">
        <f ca="1"/>
        <v/>
      </c>
      <c r="Y23" s="7" t="str">
        <f ca="1"/>
        <v/>
      </c>
      <c r="Z23" s="7" t="str">
        <f ca="1"/>
        <v/>
      </c>
    </row>
    <row r="24" spans="1:26" ht="14.25" x14ac:dyDescent="0.45">
      <c r="A24" s="158" t="s">
        <v>193</v>
      </c>
      <c r="C24" s="123">
        <f>org_data</f>
        <v>0</v>
      </c>
      <c r="D24" s="123">
        <f>sub1_data</f>
        <v>0</v>
      </c>
      <c r="E24" s="123">
        <f>sub2_data</f>
        <v>0</v>
      </c>
      <c r="F24" s="123">
        <f>SUM(C24:E24)</f>
        <v>0</v>
      </c>
      <c r="H24" s="123" t="str">
        <f ca="1"/>
        <v/>
      </c>
      <c r="I24" s="123" t="str">
        <f ca="1"/>
        <v/>
      </c>
      <c r="J24" s="123" t="str">
        <f ca="1"/>
        <v/>
      </c>
      <c r="K24" s="123" t="str">
        <f ca="1"/>
        <v/>
      </c>
      <c r="M24" s="123" t="str">
        <f ca="1"/>
        <v/>
      </c>
      <c r="N24" s="123" t="str">
        <f ca="1"/>
        <v/>
      </c>
      <c r="O24" s="123" t="str">
        <f ca="1"/>
        <v/>
      </c>
      <c r="P24" s="123" t="str">
        <f ca="1"/>
        <v/>
      </c>
      <c r="R24" s="123" t="str">
        <f ca="1"/>
        <v/>
      </c>
      <c r="S24" s="123" t="str">
        <f ca="1"/>
        <v/>
      </c>
      <c r="T24" s="123" t="str">
        <f ca="1"/>
        <v/>
      </c>
      <c r="U24" s="123" t="str">
        <f ca="1"/>
        <v/>
      </c>
      <c r="W24" s="123" t="str">
        <f ca="1"/>
        <v/>
      </c>
      <c r="X24" s="123" t="str">
        <f ca="1"/>
        <v/>
      </c>
      <c r="Y24" s="123" t="str">
        <f ca="1"/>
        <v/>
      </c>
      <c r="Z24" s="123" t="str">
        <f ca="1"/>
        <v/>
      </c>
    </row>
    <row r="25" spans="1:26" x14ac:dyDescent="0.35">
      <c r="A25" s="9"/>
      <c r="C25" s="7"/>
      <c r="D25" s="7"/>
      <c r="E25" s="7"/>
      <c r="F25" s="7"/>
      <c r="H25" s="7" t="str">
        <f ca="1"/>
        <v/>
      </c>
      <c r="I25" s="7" t="str">
        <f ca="1"/>
        <v/>
      </c>
      <c r="J25" s="7" t="str">
        <f ca="1"/>
        <v/>
      </c>
      <c r="K25" s="7" t="str">
        <f ca="1"/>
        <v/>
      </c>
      <c r="M25" s="7" t="str">
        <f ca="1"/>
        <v/>
      </c>
      <c r="N25" s="7" t="str">
        <f ca="1"/>
        <v/>
      </c>
      <c r="O25" s="7" t="str">
        <f ca="1"/>
        <v/>
      </c>
      <c r="P25" s="7" t="str">
        <f ca="1"/>
        <v/>
      </c>
      <c r="R25" s="7" t="str">
        <f ca="1"/>
        <v/>
      </c>
      <c r="S25" s="7" t="str">
        <f ca="1"/>
        <v/>
      </c>
      <c r="T25" s="7" t="str">
        <f ca="1"/>
        <v/>
      </c>
      <c r="U25" s="7" t="str">
        <f ca="1"/>
        <v/>
      </c>
      <c r="W25" s="7" t="str">
        <f ca="1"/>
        <v/>
      </c>
      <c r="X25" s="7" t="str">
        <f ca="1"/>
        <v/>
      </c>
      <c r="Y25" s="7" t="str">
        <f ca="1"/>
        <v/>
      </c>
      <c r="Z25" s="7" t="str">
        <f ca="1"/>
        <v/>
      </c>
    </row>
    <row r="26" spans="1:26" ht="14.25" x14ac:dyDescent="0.45">
      <c r="A26" s="9" t="s">
        <v>64</v>
      </c>
      <c r="C26" s="124" t="str">
        <f>IF(ind_cost_rate="No","N/A",ROUND(_xlfn.SINGLE(org_ind_pers)+org_ind_dc,0))</f>
        <v>N/A</v>
      </c>
      <c r="D26" s="124" t="str">
        <f>IF(ind_cost_rate="No","N/A",ROUND(sub1_ind_pers+sub1_ind_dc,0))</f>
        <v>N/A</v>
      </c>
      <c r="E26" s="124" t="str">
        <f>IF(ind_cost_rate="No","N/A",ROUND(sub2_ind_pers+sub2_ind_dc,0))</f>
        <v>N/A</v>
      </c>
      <c r="F26" s="124">
        <f>SUM(C26:E26)</f>
        <v>0</v>
      </c>
      <c r="H26" s="124" t="str">
        <f ca="1"/>
        <v/>
      </c>
      <c r="I26" s="124" t="str">
        <f ca="1"/>
        <v/>
      </c>
      <c r="J26" s="124" t="str">
        <f ca="1"/>
        <v/>
      </c>
      <c r="K26" s="124" t="str">
        <f ca="1"/>
        <v/>
      </c>
      <c r="M26" s="124" t="str">
        <f ca="1"/>
        <v/>
      </c>
      <c r="N26" s="124" t="str">
        <f ca="1"/>
        <v/>
      </c>
      <c r="O26" s="124" t="str">
        <f ca="1"/>
        <v/>
      </c>
      <c r="P26" s="124" t="str">
        <f ca="1"/>
        <v/>
      </c>
      <c r="R26" s="124" t="str">
        <f ca="1"/>
        <v/>
      </c>
      <c r="S26" s="124" t="str">
        <f ca="1"/>
        <v/>
      </c>
      <c r="T26" s="124" t="str">
        <f ca="1"/>
        <v/>
      </c>
      <c r="U26" s="124" t="str">
        <f ca="1"/>
        <v/>
      </c>
      <c r="W26" s="124" t="str">
        <f ca="1"/>
        <v/>
      </c>
      <c r="X26" s="124" t="str">
        <f ca="1"/>
        <v/>
      </c>
      <c r="Y26" s="124" t="str">
        <f ca="1"/>
        <v/>
      </c>
      <c r="Z26" s="124" t="str">
        <f ca="1"/>
        <v/>
      </c>
    </row>
    <row r="27" spans="1:26" x14ac:dyDescent="0.35">
      <c r="C27" s="7"/>
      <c r="D27" s="7"/>
      <c r="E27" s="7"/>
      <c r="F27" s="7"/>
      <c r="H27" s="7" t="str">
        <f ca="1"/>
        <v/>
      </c>
      <c r="I27" s="7" t="str">
        <f ca="1"/>
        <v/>
      </c>
      <c r="J27" s="7" t="str">
        <f ca="1"/>
        <v/>
      </c>
      <c r="K27" s="7" t="str">
        <f ca="1"/>
        <v/>
      </c>
      <c r="M27" s="7" t="str">
        <f ca="1"/>
        <v/>
      </c>
      <c r="N27" s="7" t="str">
        <f ca="1"/>
        <v/>
      </c>
      <c r="O27" s="7" t="str">
        <f ca="1"/>
        <v/>
      </c>
      <c r="P27" s="7" t="str">
        <f ca="1"/>
        <v/>
      </c>
      <c r="R27" s="7" t="str">
        <f ca="1"/>
        <v/>
      </c>
      <c r="S27" s="7" t="str">
        <f ca="1"/>
        <v/>
      </c>
      <c r="T27" s="7" t="str">
        <f ca="1"/>
        <v/>
      </c>
      <c r="U27" s="7" t="str">
        <f ca="1"/>
        <v/>
      </c>
      <c r="W27" s="7" t="str">
        <f ca="1"/>
        <v/>
      </c>
      <c r="X27" s="7" t="str">
        <f ca="1"/>
        <v/>
      </c>
      <c r="Y27" s="7" t="str">
        <f ca="1"/>
        <v/>
      </c>
      <c r="Z27" s="7" t="str">
        <f ca="1"/>
        <v/>
      </c>
    </row>
    <row r="28" spans="1:26" ht="13.5" thickBot="1" x14ac:dyDescent="0.45">
      <c r="A28" s="1" t="s">
        <v>65</v>
      </c>
      <c r="B28" s="1"/>
      <c r="C28" s="125" t="e">
        <f>SUBTOTAL(9,C10:C27)</f>
        <v>#REF!</v>
      </c>
      <c r="D28" s="125">
        <f>SUBTOTAL(9,D10:D27)</f>
        <v>0</v>
      </c>
      <c r="E28" s="125">
        <f>SUBTOTAL(9,E10:E27)</f>
        <v>0</v>
      </c>
      <c r="F28" s="125" t="e">
        <f>SUM(C28:E28)</f>
        <v>#REF!</v>
      </c>
      <c r="H28" s="125" t="str">
        <f ca="1"/>
        <v/>
      </c>
      <c r="I28" s="125" t="str">
        <f ca="1"/>
        <v/>
      </c>
      <c r="J28" s="125" t="str">
        <f ca="1"/>
        <v/>
      </c>
      <c r="K28" s="125" t="str">
        <f ca="1"/>
        <v/>
      </c>
      <c r="M28" s="125" t="str">
        <f ca="1"/>
        <v/>
      </c>
      <c r="N28" s="125" t="str">
        <f ca="1"/>
        <v/>
      </c>
      <c r="O28" s="125" t="str">
        <f ca="1"/>
        <v/>
      </c>
      <c r="P28" s="125" t="str">
        <f ca="1"/>
        <v/>
      </c>
      <c r="R28" s="125" t="str">
        <f ca="1"/>
        <v/>
      </c>
      <c r="S28" s="125" t="str">
        <f ca="1"/>
        <v/>
      </c>
      <c r="T28" s="125" t="str">
        <f ca="1"/>
        <v/>
      </c>
      <c r="U28" s="125" t="str">
        <f ca="1"/>
        <v/>
      </c>
      <c r="W28" s="125" t="str">
        <f ca="1"/>
        <v/>
      </c>
      <c r="X28" s="125" t="str">
        <f ca="1"/>
        <v/>
      </c>
      <c r="Y28" s="125" t="str">
        <f ca="1"/>
        <v/>
      </c>
      <c r="Z28" s="125" t="str">
        <f ca="1"/>
        <v/>
      </c>
    </row>
    <row r="29" spans="1:26" ht="13.15" thickTop="1" x14ac:dyDescent="0.35">
      <c r="H29" t="str">
        <f ca="1"/>
        <v>N/A</v>
      </c>
      <c r="I29" t="str">
        <f ca="1"/>
        <v>N/A</v>
      </c>
      <c r="J29" t="str">
        <f ca="1"/>
        <v>N/A</v>
      </c>
      <c r="K29" t="str">
        <f ca="1"/>
        <v/>
      </c>
      <c r="M29" t="str">
        <f ca="1"/>
        <v>N/A</v>
      </c>
      <c r="N29" t="str">
        <f ca="1"/>
        <v>N/A</v>
      </c>
      <c r="O29" t="str">
        <f ca="1"/>
        <v>N/A</v>
      </c>
      <c r="P29" t="str">
        <f ca="1"/>
        <v/>
      </c>
      <c r="R29" t="str">
        <f ca="1"/>
        <v>N/A</v>
      </c>
      <c r="S29" t="str">
        <f ca="1"/>
        <v>N/A</v>
      </c>
      <c r="T29" t="str">
        <f ca="1"/>
        <v>N/A</v>
      </c>
      <c r="U29" t="str">
        <f ca="1"/>
        <v/>
      </c>
      <c r="W29" t="str">
        <f ca="1"/>
        <v>N/A</v>
      </c>
      <c r="X29" t="str">
        <f ca="1"/>
        <v>N/A</v>
      </c>
      <c r="Y29" t="str">
        <f ca="1"/>
        <v>N/A</v>
      </c>
      <c r="Z29" t="str">
        <f ca="1"/>
        <v/>
      </c>
    </row>
    <row r="30" spans="1:26" x14ac:dyDescent="0.35">
      <c r="H30" t="str">
        <f ca="1"/>
        <v/>
      </c>
      <c r="I30" t="str">
        <f ca="1"/>
        <v/>
      </c>
      <c r="J30" t="str">
        <f ca="1"/>
        <v/>
      </c>
      <c r="K30" t="str">
        <f ca="1"/>
        <v/>
      </c>
      <c r="M30" t="str">
        <f ca="1"/>
        <v/>
      </c>
      <c r="N30" t="str">
        <f ca="1"/>
        <v/>
      </c>
      <c r="O30" t="str">
        <f ca="1"/>
        <v/>
      </c>
      <c r="P30" t="str">
        <f ca="1"/>
        <v/>
      </c>
      <c r="R30" t="str">
        <f ca="1"/>
        <v/>
      </c>
      <c r="S30" t="str">
        <f ca="1"/>
        <v/>
      </c>
      <c r="T30" t="str">
        <f ca="1"/>
        <v/>
      </c>
      <c r="U30" t="str">
        <f ca="1"/>
        <v/>
      </c>
      <c r="W30" t="str">
        <f ca="1"/>
        <v/>
      </c>
      <c r="X30" t="str">
        <f ca="1"/>
        <v/>
      </c>
      <c r="Y30" t="str">
        <f ca="1"/>
        <v/>
      </c>
      <c r="Z30" t="str">
        <f ca="1"/>
        <v/>
      </c>
    </row>
    <row r="31" spans="1:26" x14ac:dyDescent="0.35">
      <c r="H31" t="str">
        <f ca="1"/>
        <v/>
      </c>
      <c r="I31" t="str">
        <f ca="1"/>
        <v/>
      </c>
      <c r="J31" t="str">
        <f ca="1"/>
        <v/>
      </c>
      <c r="K31" t="str">
        <f ca="1"/>
        <v/>
      </c>
      <c r="M31" t="str">
        <f ca="1"/>
        <v/>
      </c>
      <c r="N31" t="str">
        <f ca="1"/>
        <v/>
      </c>
      <c r="O31" t="str">
        <f ca="1"/>
        <v/>
      </c>
      <c r="P31" t="str">
        <f ca="1"/>
        <v/>
      </c>
      <c r="R31" t="str">
        <f ca="1"/>
        <v/>
      </c>
      <c r="S31" t="str">
        <f ca="1"/>
        <v/>
      </c>
      <c r="T31" t="str">
        <f ca="1"/>
        <v/>
      </c>
      <c r="U31" t="str">
        <f ca="1"/>
        <v/>
      </c>
      <c r="W31" t="str">
        <f ca="1"/>
        <v/>
      </c>
      <c r="X31" t="str">
        <f ca="1"/>
        <v/>
      </c>
      <c r="Y31" t="str">
        <f ca="1"/>
        <v/>
      </c>
      <c r="Z31" t="str">
        <f ca="1"/>
        <v/>
      </c>
    </row>
    <row r="32" spans="1:26" x14ac:dyDescent="0.35">
      <c r="H32" t="str">
        <f ca="1"/>
        <v/>
      </c>
      <c r="I32" t="str">
        <f ca="1"/>
        <v/>
      </c>
      <c r="J32" t="str">
        <f ca="1"/>
        <v/>
      </c>
      <c r="K32" t="str">
        <f ca="1"/>
        <v/>
      </c>
      <c r="M32" t="str">
        <f ca="1"/>
        <v/>
      </c>
      <c r="N32" t="str">
        <f ca="1"/>
        <v/>
      </c>
      <c r="O32" t="str">
        <f ca="1"/>
        <v/>
      </c>
      <c r="P32" t="str">
        <f ca="1"/>
        <v/>
      </c>
      <c r="R32" t="str">
        <f ca="1"/>
        <v/>
      </c>
      <c r="S32" t="str">
        <f ca="1"/>
        <v/>
      </c>
      <c r="T32" t="str">
        <f ca="1"/>
        <v/>
      </c>
      <c r="U32" t="str">
        <f ca="1"/>
        <v/>
      </c>
      <c r="W32" t="str">
        <f ca="1"/>
        <v/>
      </c>
      <c r="X32" t="str">
        <f ca="1"/>
        <v/>
      </c>
      <c r="Y32" t="str">
        <f ca="1"/>
        <v/>
      </c>
      <c r="Z32" t="str">
        <f ca="1"/>
        <v/>
      </c>
    </row>
    <row r="33" spans="3:26" x14ac:dyDescent="0.35">
      <c r="C33" s="120"/>
      <c r="H33" t="str">
        <f ca="1"/>
        <v/>
      </c>
      <c r="I33" t="str">
        <f ca="1"/>
        <v/>
      </c>
      <c r="J33" t="str">
        <f ca="1"/>
        <v/>
      </c>
      <c r="K33" t="str">
        <f ca="1"/>
        <v/>
      </c>
      <c r="M33" t="str">
        <f ca="1"/>
        <v/>
      </c>
      <c r="N33" t="str">
        <f ca="1"/>
        <v/>
      </c>
      <c r="O33" t="str">
        <f ca="1"/>
        <v/>
      </c>
      <c r="P33" t="str">
        <f ca="1"/>
        <v/>
      </c>
      <c r="R33" t="str">
        <f ca="1"/>
        <v/>
      </c>
      <c r="S33" t="str">
        <f ca="1"/>
        <v/>
      </c>
      <c r="T33" t="str">
        <f ca="1"/>
        <v/>
      </c>
      <c r="U33" t="str">
        <f ca="1"/>
        <v/>
      </c>
      <c r="W33" t="str">
        <f ca="1"/>
        <v/>
      </c>
      <c r="X33" t="str">
        <f ca="1"/>
        <v/>
      </c>
      <c r="Y33" t="str">
        <f ca="1"/>
        <v/>
      </c>
      <c r="Z33" t="str">
        <f ca="1"/>
        <v/>
      </c>
    </row>
    <row r="34" spans="3:26" x14ac:dyDescent="0.35">
      <c r="H34" t="str">
        <f ca="1"/>
        <v/>
      </c>
      <c r="I34" t="str">
        <f ca="1"/>
        <v/>
      </c>
      <c r="J34" t="str">
        <f ca="1"/>
        <v/>
      </c>
      <c r="K34" t="str">
        <f ca="1"/>
        <v/>
      </c>
      <c r="M34" t="str">
        <f ca="1"/>
        <v/>
      </c>
      <c r="N34" t="str">
        <f ca="1"/>
        <v/>
      </c>
      <c r="O34" t="str">
        <f ca="1"/>
        <v/>
      </c>
      <c r="P34" t="str">
        <f ca="1"/>
        <v/>
      </c>
      <c r="R34" t="str">
        <f ca="1"/>
        <v/>
      </c>
      <c r="S34" t="str">
        <f ca="1"/>
        <v/>
      </c>
      <c r="T34" t="str">
        <f ca="1"/>
        <v/>
      </c>
      <c r="U34" t="str">
        <f ca="1"/>
        <v/>
      </c>
      <c r="W34" t="str">
        <f ca="1"/>
        <v/>
      </c>
      <c r="X34" t="str">
        <f ca="1"/>
        <v/>
      </c>
      <c r="Y34" t="str">
        <f ca="1"/>
        <v/>
      </c>
      <c r="Z34" t="str">
        <f ca="1"/>
        <v/>
      </c>
    </row>
    <row r="35" spans="3:26" x14ac:dyDescent="0.35">
      <c r="H35" t="str">
        <f ca="1"/>
        <v/>
      </c>
      <c r="I35" t="str">
        <f ca="1"/>
        <v/>
      </c>
      <c r="J35" t="str">
        <f ca="1"/>
        <v/>
      </c>
      <c r="K35" t="str">
        <f ca="1"/>
        <v/>
      </c>
      <c r="M35" t="str">
        <f ca="1"/>
        <v/>
      </c>
      <c r="N35" t="str">
        <f ca="1"/>
        <v/>
      </c>
      <c r="O35" t="str">
        <f ca="1"/>
        <v/>
      </c>
      <c r="P35" t="str">
        <f ca="1"/>
        <v/>
      </c>
      <c r="R35" t="str">
        <f ca="1"/>
        <v/>
      </c>
      <c r="S35" t="str">
        <f ca="1"/>
        <v/>
      </c>
      <c r="T35" t="str">
        <f ca="1"/>
        <v/>
      </c>
      <c r="U35" t="str">
        <f ca="1"/>
        <v/>
      </c>
      <c r="W35" t="str">
        <f ca="1"/>
        <v/>
      </c>
      <c r="X35" t="str">
        <f ca="1"/>
        <v/>
      </c>
      <c r="Y35" t="str">
        <f ca="1"/>
        <v/>
      </c>
      <c r="Z35" t="str">
        <f ca="1"/>
        <v/>
      </c>
    </row>
  </sheetData>
  <mergeCells count="6">
    <mergeCell ref="A1:Z1"/>
    <mergeCell ref="L3:L6"/>
    <mergeCell ref="B3:B6"/>
    <mergeCell ref="G3:G6"/>
    <mergeCell ref="Q3:Q6"/>
    <mergeCell ref="V3:V6"/>
  </mergeCells>
  <conditionalFormatting sqref="H10:J28 M10:O28 R10:T28 W10:Y28">
    <cfRule type="expression" dxfId="22" priority="1">
      <formula>AND(H10&lt;&gt;C10,H10&lt;&gt;"")</formula>
    </cfRule>
  </conditionalFormatting>
  <dataValidations count="1">
    <dataValidation type="custom" allowBlank="1" showInputMessage="1" showErrorMessage="1" sqref="A1:A2 B2" xr:uid="{016C70AE-1C74-4C30-8F80-9ABEB92DE507}">
      <formula1>"'"</formula1>
    </dataValidation>
  </dataValidations>
  <pageMargins left="0.7" right="0.7" top="0.75" bottom="0.75" header="0.3" footer="0.3"/>
  <pageSetup orientation="portrait" horizontalDpi="1200" verticalDpi="1200" r:id="rId1"/>
  <customProperties>
    <customPr name="f3523958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D0602-C689-4D3B-947E-17AC7A7DA739}">
  <sheetPr codeName="Sheet16"/>
  <dimension ref="A1:X35"/>
  <sheetViews>
    <sheetView topLeftCell="A2" zoomScaleNormal="100" workbookViewId="0">
      <pane xSplit="1" topLeftCell="B1" activePane="topRight" state="frozen"/>
      <selection pane="topRight" activeCell="C18" sqref="C18"/>
    </sheetView>
  </sheetViews>
  <sheetFormatPr defaultColWidth="8.796875" defaultRowHeight="12.75" outlineLevelRow="1" outlineLevelCol="3" x14ac:dyDescent="0.35"/>
  <cols>
    <col min="1" max="1" width="28.46484375" bestFit="1" customWidth="1"/>
    <col min="2" max="2" width="3.53125" customWidth="1"/>
    <col min="3" max="3" width="13.46484375" customWidth="1" outlineLevel="1"/>
    <col min="4" max="4" width="12.53125" customWidth="1" outlineLevel="2"/>
    <col min="5" max="5" width="12.53125" customWidth="1" outlineLevel="3"/>
    <col min="6" max="6" width="12.53125" customWidth="1" outlineLevel="1"/>
    <col min="7" max="7" width="3.53125" customWidth="1"/>
    <col min="8" max="8" width="13.46484375" customWidth="1" outlineLevel="1"/>
    <col min="9" max="9" width="12.53125" customWidth="1" outlineLevel="2"/>
    <col min="10" max="10" width="12.53125" customWidth="1" outlineLevel="3"/>
    <col min="11" max="11" width="12.53125" customWidth="1" outlineLevel="1"/>
    <col min="12" max="12" width="3.53125" customWidth="1"/>
    <col min="13" max="13" width="13.46484375" customWidth="1" outlineLevel="1"/>
    <col min="14" max="14" width="12.53125" customWidth="1" outlineLevel="2"/>
    <col min="15" max="15" width="12.53125" customWidth="1" outlineLevel="3"/>
    <col min="16" max="16" width="12.53125" customWidth="1" outlineLevel="1"/>
    <col min="17" max="17" width="3.53125" customWidth="1"/>
    <col min="18" max="18" width="13.46484375" customWidth="1" outlineLevel="1"/>
    <col min="19" max="19" width="12.53125" customWidth="1" outlineLevel="2"/>
    <col min="20" max="20" width="12.53125" customWidth="1" outlineLevel="3"/>
    <col min="21" max="21" width="12.53125" customWidth="1" outlineLevel="1"/>
    <col min="23" max="23" width="10.53125" bestFit="1" customWidth="1"/>
    <col min="24" max="24" width="8.46484375" customWidth="1"/>
  </cols>
  <sheetData>
    <row r="1" spans="1:24" ht="20.65" x14ac:dyDescent="0.6">
      <c r="A1" s="151" t="s">
        <v>173</v>
      </c>
      <c r="B1" s="69"/>
      <c r="C1" s="36" t="s">
        <v>190</v>
      </c>
      <c r="G1" s="69"/>
      <c r="H1" s="69" t="s">
        <v>184</v>
      </c>
      <c r="L1" s="69"/>
      <c r="M1" s="69" t="s">
        <v>174</v>
      </c>
      <c r="Q1" s="69"/>
      <c r="R1" s="69" t="s">
        <v>174</v>
      </c>
    </row>
    <row r="2" spans="1:24" ht="18" customHeight="1" x14ac:dyDescent="0.35">
      <c r="B2" s="253" t="s">
        <v>177</v>
      </c>
      <c r="C2" s="98" t="s">
        <v>176</v>
      </c>
      <c r="D2" s="95"/>
      <c r="E2" s="95"/>
      <c r="F2" s="95"/>
      <c r="G2" s="253" t="s">
        <v>175</v>
      </c>
      <c r="H2" s="98" t="s">
        <v>185</v>
      </c>
      <c r="I2" s="95"/>
      <c r="J2" s="95"/>
      <c r="K2" s="95"/>
      <c r="L2" s="253" t="s">
        <v>175</v>
      </c>
      <c r="M2" s="98" t="s">
        <v>187</v>
      </c>
      <c r="N2" s="95"/>
      <c r="O2" s="95"/>
      <c r="P2" s="95"/>
      <c r="Q2" s="253" t="s">
        <v>178</v>
      </c>
      <c r="R2" s="98" t="s">
        <v>179</v>
      </c>
      <c r="S2" s="95"/>
      <c r="T2" s="95"/>
      <c r="U2" s="95"/>
    </row>
    <row r="3" spans="1:24" x14ac:dyDescent="0.35">
      <c r="B3" s="254"/>
      <c r="G3" s="254"/>
      <c r="L3" s="254"/>
      <c r="Q3" s="254"/>
    </row>
    <row r="4" spans="1:24" x14ac:dyDescent="0.35">
      <c r="B4" s="254"/>
      <c r="G4" s="254"/>
      <c r="L4" s="254"/>
      <c r="Q4" s="254"/>
    </row>
    <row r="5" spans="1:24" x14ac:dyDescent="0.35">
      <c r="B5" s="255"/>
      <c r="G5" s="255"/>
      <c r="L5" s="255"/>
      <c r="Q5" s="255"/>
    </row>
    <row r="6" spans="1:24" hidden="1" outlineLevel="1" x14ac:dyDescent="0.35">
      <c r="B6" s="157"/>
      <c r="C6" t="str">
        <f ca="1">C9&amp;"-Bud"</f>
        <v>-Bud</v>
      </c>
      <c r="D6" t="str">
        <f t="shared" ref="D6:F6" ca="1" si="0">D9&amp;"-Bud"</f>
        <v>-Bud</v>
      </c>
      <c r="E6" t="str">
        <f t="shared" ca="1" si="0"/>
        <v>-Bud</v>
      </c>
      <c r="F6" t="str">
        <f t="shared" ca="1" si="0"/>
        <v>Total-Bud</v>
      </c>
      <c r="G6" s="157"/>
      <c r="H6" t="str">
        <f ca="1">H9&amp;"-Act."</f>
        <v>-Act.</v>
      </c>
      <c r="I6" t="str">
        <f t="shared" ref="I6:K6" ca="1" si="1">I9&amp;"-Act."</f>
        <v>-Act.</v>
      </c>
      <c r="J6" t="str">
        <f t="shared" ca="1" si="1"/>
        <v>-Act.</v>
      </c>
      <c r="K6" t="str">
        <f t="shared" ca="1" si="1"/>
        <v>Grand Total-Act.</v>
      </c>
      <c r="L6" s="157"/>
      <c r="Q6" s="157"/>
    </row>
    <row r="7" spans="1:24" ht="13.15" collapsed="1" x14ac:dyDescent="0.4">
      <c r="C7" s="103"/>
      <c r="D7" s="104"/>
      <c r="E7" s="104"/>
      <c r="F7" s="104"/>
      <c r="H7" s="103"/>
      <c r="I7" s="104"/>
      <c r="J7" s="104"/>
      <c r="K7" s="104"/>
      <c r="M7" s="103"/>
      <c r="N7" s="104"/>
      <c r="O7" s="104"/>
      <c r="P7" s="104"/>
      <c r="R7" s="103"/>
      <c r="S7" s="104"/>
      <c r="T7" s="104"/>
      <c r="U7" s="104"/>
    </row>
    <row r="8" spans="1:24" ht="13.5" customHeight="1" thickBot="1" x14ac:dyDescent="0.45">
      <c r="B8" s="111"/>
      <c r="C8" s="114" t="s">
        <v>176</v>
      </c>
      <c r="D8" s="114"/>
      <c r="E8" s="114"/>
      <c r="F8" s="114"/>
      <c r="G8" s="111"/>
      <c r="H8" s="114" t="s">
        <v>185</v>
      </c>
      <c r="I8" s="114"/>
      <c r="J8" s="114"/>
      <c r="K8" s="114"/>
      <c r="L8" s="111"/>
      <c r="M8" s="114" t="s">
        <v>174</v>
      </c>
      <c r="N8" s="114"/>
      <c r="O8" s="114"/>
      <c r="P8" s="114"/>
      <c r="Q8" s="111"/>
      <c r="R8" s="114" t="s">
        <v>179</v>
      </c>
      <c r="S8" s="114"/>
      <c r="T8" s="114"/>
      <c r="U8" s="114"/>
      <c r="W8" s="156">
        <v>0.04</v>
      </c>
      <c r="X8" s="156">
        <v>0.1</v>
      </c>
    </row>
    <row r="9" spans="1:24" ht="13.15" x14ac:dyDescent="0.4">
      <c r="A9" s="116" t="s">
        <v>58</v>
      </c>
      <c r="B9" s="19"/>
      <c r="C9" s="117" t="str" cm="1">
        <f t="array" aca="1" ref="C9:F35" ca="1">IF(OFFSET(INDEX('Budget Revision Summary'!1:28,MATCH(C$1,INDEX('Budget Revision Summary'!1:28,0,MATCH(C$1,'Budget Revision Summary'!$2:$2,0)),0),MATCH(C$1,'Budget Revision Summary'!$2:$2,0)),7,0,27,4)=0,"",OFFSET(INDEX('Budget Revision Summary'!1:28,MATCH(C$1,INDEX('Budget Revision Summary'!1:28,0,MATCH(C$1,'Budget Revision Summary'!$2:$2,0)),0),MATCH(C$1,'Budget Revision Summary'!$2:$2,0)),7,0,27,4))</f>
        <v/>
      </c>
      <c r="D9" s="117" t="str">
        <f ca="1"/>
        <v/>
      </c>
      <c r="E9" s="117" t="str">
        <f ca="1"/>
        <v/>
      </c>
      <c r="F9" s="117" t="str">
        <f ca="1"/>
        <v>Total</v>
      </c>
      <c r="G9" s="19"/>
      <c r="H9" s="117" t="str" cm="1">
        <f t="array" aca="1" ref="H9:K35" ca="1">IF(OFFSET(INDEX('Financial Summary &amp; Reporting'!1:34,MATCH(H$1,INDEX('Financial Summary &amp; Reporting'!1:34,0,MATCH(H$1,'Financial Summary &amp; Reporting'!$2:$2,0)),0),MATCH(H$1,'Financial Summary &amp; Reporting'!$2:$2,0)),8,0,27,4)=0,"",OFFSET(INDEX('Financial Summary &amp; Reporting'!1:34,MATCH(H$1,INDEX('Financial Summary &amp; Reporting'!1:34,0,MATCH(H$1,'Financial Summary &amp; Reporting'!$2:$2,0)),0),MATCH(H$1,'Financial Summary &amp; Reporting'!$2:$2,0)),8,0,27,4))</f>
        <v/>
      </c>
      <c r="I9" s="117" t="str">
        <f ca="1"/>
        <v/>
      </c>
      <c r="J9" s="117" t="str">
        <f ca="1"/>
        <v/>
      </c>
      <c r="K9" s="117" t="str">
        <f ca="1"/>
        <v>Grand Total</v>
      </c>
      <c r="L9" s="19"/>
      <c r="M9" s="117" t="str">
        <f>PROPER(grantee_org)</f>
        <v/>
      </c>
      <c r="N9" s="117" t="str">
        <f>PROPER(subcontractor1)</f>
        <v/>
      </c>
      <c r="O9" s="117" t="str">
        <f>PROPER(subcontractor2)</f>
        <v/>
      </c>
      <c r="P9" s="117" t="s">
        <v>50</v>
      </c>
      <c r="Q9" s="19"/>
      <c r="R9" s="117" t="str">
        <f>M9</f>
        <v/>
      </c>
      <c r="S9" s="117" t="str">
        <f t="shared" ref="S9:U9" si="2">N9</f>
        <v/>
      </c>
      <c r="T9" s="117" t="str">
        <f t="shared" si="2"/>
        <v/>
      </c>
      <c r="U9" s="117" t="str">
        <f t="shared" si="2"/>
        <v>Total</v>
      </c>
      <c r="W9" s="117" t="s">
        <v>180</v>
      </c>
      <c r="X9" s="117" t="s">
        <v>181</v>
      </c>
    </row>
    <row r="10" spans="1:24" ht="14.25" x14ac:dyDescent="0.45">
      <c r="A10" s="9" t="s">
        <v>59</v>
      </c>
      <c r="C10" s="122" t="str">
        <f ca="1"/>
        <v/>
      </c>
      <c r="D10" s="122" t="str">
        <f ca="1"/>
        <v/>
      </c>
      <c r="E10" s="122" t="str">
        <f ca="1"/>
        <v/>
      </c>
      <c r="F10" s="122" t="str">
        <f ca="1"/>
        <v/>
      </c>
      <c r="H10" s="122" t="str">
        <f ca="1"/>
        <v/>
      </c>
      <c r="I10" s="122" t="str">
        <f ca="1"/>
        <v/>
      </c>
      <c r="J10" s="122" t="str">
        <f ca="1"/>
        <v/>
      </c>
      <c r="K10" s="122" t="str">
        <f ca="1"/>
        <v/>
      </c>
      <c r="M10" s="122">
        <f t="shared" ref="M10:M14" ca="1" si="3">IF(H10="",0,H10)-IF(C10="",0,C10)</f>
        <v>0</v>
      </c>
      <c r="N10" s="122">
        <f t="shared" ref="N10:N14" ca="1" si="4">IF(I10="",0,I10)-IF(D10="",0,D10)</f>
        <v>0</v>
      </c>
      <c r="O10" s="122">
        <f t="shared" ref="O10:O14" ca="1" si="5">IF(J10="",0,J10)-IF(E10="",0,E10)</f>
        <v>0</v>
      </c>
      <c r="P10" s="122">
        <f ca="1">SUM(M10:O10)</f>
        <v>0</v>
      </c>
      <c r="R10" s="152" t="str">
        <f ca="1">IF(AND(C10="",H10=""),"",IF(C10="",1,IFERROR(M10/C10,-1)))</f>
        <v/>
      </c>
      <c r="S10" s="152" t="str">
        <f t="shared" ref="S10:S14" ca="1" si="6">IF(AND(D10="",I10=""),"",IF(D10="",1,IFERROR(N10/D10,-1)))</f>
        <v/>
      </c>
      <c r="T10" s="152" t="str">
        <f t="shared" ref="T10:T14" ca="1" si="7">IF(AND(E10="",J10=""),"",IF(E10="",1,IFERROR(O10/E10,-1)))</f>
        <v/>
      </c>
      <c r="U10" s="152" t="str">
        <f t="shared" ref="U10:U14" ca="1" si="8">IF(AND(F10="",K10=""),"",IF(F10="",1,IFERROR(P10/F10,-1)))</f>
        <v/>
      </c>
      <c r="W10" s="152">
        <f>$W$8</f>
        <v>0.04</v>
      </c>
      <c r="X10" s="152">
        <f>$X$8</f>
        <v>0.1</v>
      </c>
    </row>
    <row r="11" spans="1:24" ht="14.25" x14ac:dyDescent="0.45">
      <c r="A11" s="9" t="s">
        <v>139</v>
      </c>
      <c r="C11" s="123" t="str">
        <f ca="1"/>
        <v/>
      </c>
      <c r="D11" s="123" t="str">
        <f ca="1"/>
        <v/>
      </c>
      <c r="E11" s="123" t="str">
        <f ca="1"/>
        <v/>
      </c>
      <c r="F11" s="123" t="str">
        <f ca="1"/>
        <v/>
      </c>
      <c r="H11" s="123" t="str">
        <f ca="1"/>
        <v/>
      </c>
      <c r="I11" s="123" t="str">
        <f ca="1"/>
        <v/>
      </c>
      <c r="J11" s="123" t="str">
        <f ca="1"/>
        <v/>
      </c>
      <c r="K11" s="123" t="str">
        <f ca="1"/>
        <v/>
      </c>
      <c r="M11" s="123">
        <f t="shared" ca="1" si="3"/>
        <v>0</v>
      </c>
      <c r="N11" s="123">
        <f t="shared" ca="1" si="4"/>
        <v>0</v>
      </c>
      <c r="O11" s="123">
        <f t="shared" ca="1" si="5"/>
        <v>0</v>
      </c>
      <c r="P11" s="123">
        <f ca="1">SUM(M11:O11)</f>
        <v>0</v>
      </c>
      <c r="R11" s="152" t="str">
        <f t="shared" ref="R11:R14" ca="1" si="9">IF(AND(C11="",H11=""),"",IF(C11="",1,IFERROR(M11/C11,-1)))</f>
        <v/>
      </c>
      <c r="S11" s="152" t="str">
        <f t="shared" ca="1" si="6"/>
        <v/>
      </c>
      <c r="T11" s="152" t="str">
        <f t="shared" ca="1" si="7"/>
        <v/>
      </c>
      <c r="U11" s="152" t="str">
        <f t="shared" ca="1" si="8"/>
        <v/>
      </c>
      <c r="W11" s="152">
        <f t="shared" ref="W11:W28" si="10">$W$8</f>
        <v>0.04</v>
      </c>
      <c r="X11" s="152">
        <f t="shared" ref="X11:X28" si="11">$X$8</f>
        <v>0.1</v>
      </c>
    </row>
    <row r="12" spans="1:24" ht="14.25" x14ac:dyDescent="0.45">
      <c r="A12" s="9" t="s">
        <v>140</v>
      </c>
      <c r="C12" s="123" t="str">
        <f ca="1"/>
        <v/>
      </c>
      <c r="D12" s="123" t="str">
        <f ca="1"/>
        <v/>
      </c>
      <c r="E12" s="123" t="str">
        <f ca="1"/>
        <v/>
      </c>
      <c r="F12" s="123" t="str">
        <f ca="1"/>
        <v/>
      </c>
      <c r="H12" s="123" t="str">
        <f ca="1"/>
        <v/>
      </c>
      <c r="I12" s="123" t="str">
        <f ca="1"/>
        <v/>
      </c>
      <c r="J12" s="123" t="str">
        <f ca="1"/>
        <v/>
      </c>
      <c r="K12" s="123" t="str">
        <f ca="1"/>
        <v/>
      </c>
      <c r="M12" s="123">
        <f t="shared" ca="1" si="3"/>
        <v>0</v>
      </c>
      <c r="N12" s="123">
        <f t="shared" ca="1" si="4"/>
        <v>0</v>
      </c>
      <c r="O12" s="123">
        <f t="shared" ca="1" si="5"/>
        <v>0</v>
      </c>
      <c r="P12" s="123">
        <f ca="1">SUM(M12:O12)</f>
        <v>0</v>
      </c>
      <c r="R12" s="152" t="str">
        <f t="shared" ca="1" si="9"/>
        <v/>
      </c>
      <c r="S12" s="152" t="str">
        <f t="shared" ca="1" si="6"/>
        <v/>
      </c>
      <c r="T12" s="152" t="str">
        <f t="shared" ca="1" si="7"/>
        <v/>
      </c>
      <c r="U12" s="152" t="str">
        <f t="shared" ca="1" si="8"/>
        <v/>
      </c>
      <c r="W12" s="152">
        <f t="shared" si="10"/>
        <v>0.04</v>
      </c>
      <c r="X12" s="152">
        <f t="shared" si="11"/>
        <v>0.1</v>
      </c>
    </row>
    <row r="13" spans="1:24" ht="14.25" x14ac:dyDescent="0.45">
      <c r="A13" s="9" t="s">
        <v>60</v>
      </c>
      <c r="C13" s="123" t="e">
        <f ca="1"/>
        <v>#REF!</v>
      </c>
      <c r="D13" s="123" t="str">
        <f ca="1"/>
        <v/>
      </c>
      <c r="E13" s="123" t="str">
        <f ca="1"/>
        <v/>
      </c>
      <c r="F13" s="123" t="e">
        <f ca="1"/>
        <v>#REF!</v>
      </c>
      <c r="H13" s="123" t="str">
        <f ca="1"/>
        <v/>
      </c>
      <c r="I13" s="123" t="str">
        <f ca="1"/>
        <v/>
      </c>
      <c r="J13" s="123" t="str">
        <f ca="1"/>
        <v/>
      </c>
      <c r="K13" s="123" t="str">
        <f ca="1"/>
        <v/>
      </c>
      <c r="M13" s="123" t="e">
        <f t="shared" ca="1" si="3"/>
        <v>#REF!</v>
      </c>
      <c r="N13" s="123">
        <f t="shared" ca="1" si="4"/>
        <v>0</v>
      </c>
      <c r="O13" s="123">
        <f t="shared" ca="1" si="5"/>
        <v>0</v>
      </c>
      <c r="P13" s="123" t="e">
        <f ca="1">SUM(M13:O13)</f>
        <v>#REF!</v>
      </c>
      <c r="R13" s="152" t="e">
        <f t="shared" ca="1" si="9"/>
        <v>#REF!</v>
      </c>
      <c r="S13" s="152" t="str">
        <f t="shared" ca="1" si="6"/>
        <v/>
      </c>
      <c r="T13" s="152" t="str">
        <f t="shared" ca="1" si="7"/>
        <v/>
      </c>
      <c r="U13" s="152" t="e">
        <f t="shared" ca="1" si="8"/>
        <v>#REF!</v>
      </c>
      <c r="W13" s="152">
        <f t="shared" si="10"/>
        <v>0.04</v>
      </c>
      <c r="X13" s="152">
        <f t="shared" si="11"/>
        <v>0.1</v>
      </c>
    </row>
    <row r="14" spans="1:24" ht="14.25" x14ac:dyDescent="0.45">
      <c r="A14" s="9" t="s">
        <v>61</v>
      </c>
      <c r="C14" s="123" t="e">
        <f ca="1"/>
        <v>#REF!</v>
      </c>
      <c r="D14" s="123" t="str">
        <f ca="1"/>
        <v/>
      </c>
      <c r="E14" s="123" t="str">
        <f ca="1"/>
        <v/>
      </c>
      <c r="F14" s="123" t="e">
        <f ca="1"/>
        <v>#REF!</v>
      </c>
      <c r="H14" s="123" t="str">
        <f ca="1"/>
        <v/>
      </c>
      <c r="I14" s="123" t="str">
        <f ca="1"/>
        <v/>
      </c>
      <c r="J14" s="123" t="str">
        <f ca="1"/>
        <v/>
      </c>
      <c r="K14" s="123" t="str">
        <f ca="1"/>
        <v/>
      </c>
      <c r="M14" s="123" t="e">
        <f t="shared" ca="1" si="3"/>
        <v>#REF!</v>
      </c>
      <c r="N14" s="123">
        <f t="shared" ca="1" si="4"/>
        <v>0</v>
      </c>
      <c r="O14" s="123">
        <f t="shared" ca="1" si="5"/>
        <v>0</v>
      </c>
      <c r="P14" s="123" t="e">
        <f ca="1">SUM(M14:O14)</f>
        <v>#REF!</v>
      </c>
      <c r="R14" s="152" t="e">
        <f t="shared" ca="1" si="9"/>
        <v>#REF!</v>
      </c>
      <c r="S14" s="152" t="str">
        <f t="shared" ca="1" si="6"/>
        <v/>
      </c>
      <c r="T14" s="152" t="str">
        <f t="shared" ca="1" si="7"/>
        <v/>
      </c>
      <c r="U14" s="152" t="e">
        <f t="shared" ca="1" si="8"/>
        <v>#REF!</v>
      </c>
      <c r="W14" s="152">
        <f t="shared" si="10"/>
        <v>0.04</v>
      </c>
      <c r="X14" s="152">
        <f t="shared" si="11"/>
        <v>0.1</v>
      </c>
    </row>
    <row r="15" spans="1:24" x14ac:dyDescent="0.35">
      <c r="A15" s="9"/>
      <c r="C15" s="10" t="str">
        <f ca="1"/>
        <v/>
      </c>
      <c r="D15" s="10" t="str">
        <f ca="1"/>
        <v/>
      </c>
      <c r="E15" s="10" t="str">
        <f ca="1"/>
        <v/>
      </c>
      <c r="F15" s="10" t="str">
        <f ca="1"/>
        <v/>
      </c>
      <c r="H15" s="10" t="str">
        <f ca="1"/>
        <v/>
      </c>
      <c r="I15" s="10" t="str">
        <f ca="1"/>
        <v/>
      </c>
      <c r="J15" s="10" t="str">
        <f ca="1"/>
        <v/>
      </c>
      <c r="K15" s="10" t="str">
        <f ca="1"/>
        <v/>
      </c>
      <c r="M15" s="10"/>
      <c r="N15" s="10"/>
      <c r="O15" s="10"/>
      <c r="P15" s="10"/>
      <c r="R15" s="153"/>
      <c r="S15" s="153"/>
      <c r="T15" s="153"/>
      <c r="U15" s="153"/>
      <c r="W15" s="153">
        <f t="shared" si="10"/>
        <v>0.04</v>
      </c>
      <c r="X15" s="153">
        <f t="shared" si="11"/>
        <v>0.1</v>
      </c>
    </row>
    <row r="16" spans="1:24" ht="14.25" x14ac:dyDescent="0.45">
      <c r="A16" s="9" t="s">
        <v>62</v>
      </c>
      <c r="C16" s="123" t="e">
        <f ca="1"/>
        <v>#REF!</v>
      </c>
      <c r="D16" s="123" t="str">
        <f ca="1"/>
        <v/>
      </c>
      <c r="E16" s="123" t="str">
        <f ca="1"/>
        <v/>
      </c>
      <c r="F16" s="123" t="e">
        <f ca="1"/>
        <v>#REF!</v>
      </c>
      <c r="H16" s="123" t="str">
        <f ca="1"/>
        <v/>
      </c>
      <c r="I16" s="123" t="str">
        <f ca="1"/>
        <v/>
      </c>
      <c r="J16" s="123" t="str">
        <f ca="1"/>
        <v/>
      </c>
      <c r="K16" s="123" t="str">
        <f ca="1"/>
        <v/>
      </c>
      <c r="M16" s="123" t="e">
        <f ca="1">SUBTOTAL(9,M10:M15)</f>
        <v>#REF!</v>
      </c>
      <c r="N16" s="123">
        <f ca="1">SUBTOTAL(9,N10:N15)</f>
        <v>0</v>
      </c>
      <c r="O16" s="123">
        <f ca="1">SUBTOTAL(9,O10:O15)</f>
        <v>0</v>
      </c>
      <c r="P16" s="123" t="e">
        <f ca="1">SUBTOTAL(9,P10:P15)</f>
        <v>#REF!</v>
      </c>
      <c r="R16" s="152" t="e">
        <f t="shared" ref="R16:U16" ca="1" si="12">IF(AND(C16="",H16=""),"",IF(C16="",1,IFERROR(M16/C16,-1)))</f>
        <v>#REF!</v>
      </c>
      <c r="S16" s="152" t="str">
        <f t="shared" ca="1" si="12"/>
        <v/>
      </c>
      <c r="T16" s="152" t="str">
        <f t="shared" ca="1" si="12"/>
        <v/>
      </c>
      <c r="U16" s="152" t="e">
        <f t="shared" ca="1" si="12"/>
        <v>#REF!</v>
      </c>
      <c r="W16" s="152">
        <f t="shared" si="10"/>
        <v>0.04</v>
      </c>
      <c r="X16" s="152">
        <f t="shared" si="11"/>
        <v>0.1</v>
      </c>
    </row>
    <row r="17" spans="1:24" x14ac:dyDescent="0.35">
      <c r="A17" s="9"/>
      <c r="C17" s="7" t="str">
        <f ca="1"/>
        <v/>
      </c>
      <c r="D17" s="7" t="str">
        <f ca="1"/>
        <v/>
      </c>
      <c r="E17" s="7" t="str">
        <f ca="1"/>
        <v/>
      </c>
      <c r="F17" s="7" t="str">
        <f ca="1"/>
        <v/>
      </c>
      <c r="H17" s="7" t="str">
        <f ca="1"/>
        <v/>
      </c>
      <c r="I17" s="7" t="str">
        <f ca="1"/>
        <v/>
      </c>
      <c r="J17" s="7" t="str">
        <f ca="1"/>
        <v/>
      </c>
      <c r="K17" s="7" t="str">
        <f ca="1"/>
        <v/>
      </c>
      <c r="M17" s="7"/>
      <c r="N17" s="7"/>
      <c r="O17" s="7"/>
      <c r="P17" s="7"/>
      <c r="R17" s="153"/>
      <c r="S17" s="153"/>
      <c r="T17" s="153"/>
      <c r="U17" s="153"/>
      <c r="W17" s="153">
        <f t="shared" si="10"/>
        <v>0.04</v>
      </c>
      <c r="X17" s="153">
        <f t="shared" si="11"/>
        <v>0.1</v>
      </c>
    </row>
    <row r="18" spans="1:24" ht="14.25" x14ac:dyDescent="0.45">
      <c r="A18" s="9" t="s">
        <v>63</v>
      </c>
      <c r="C18" s="123" t="e">
        <f ca="1"/>
        <v>#REF!</v>
      </c>
      <c r="D18" s="123" t="str">
        <f ca="1"/>
        <v/>
      </c>
      <c r="E18" s="123" t="str">
        <f ca="1"/>
        <v/>
      </c>
      <c r="F18" s="123" t="e">
        <f ca="1"/>
        <v>#REF!</v>
      </c>
      <c r="H18" s="123" t="str">
        <f ca="1"/>
        <v/>
      </c>
      <c r="I18" s="123" t="str">
        <f ca="1"/>
        <v/>
      </c>
      <c r="J18" s="123" t="str">
        <f ca="1"/>
        <v/>
      </c>
      <c r="K18" s="123" t="str">
        <f ca="1"/>
        <v/>
      </c>
      <c r="M18" s="123" t="e">
        <f t="shared" ref="M18:M20" ca="1" si="13">IF(H18="",0,H18)-IF(C18="",0,C18)</f>
        <v>#REF!</v>
      </c>
      <c r="N18" s="123">
        <f t="shared" ref="N18:N20" ca="1" si="14">IF(I18="",0,I18)-IF(D18="",0,D18)</f>
        <v>0</v>
      </c>
      <c r="O18" s="123">
        <f t="shared" ref="O18:O20" ca="1" si="15">IF(J18="",0,J18)-IF(E18="",0,E18)</f>
        <v>0</v>
      </c>
      <c r="P18" s="123" t="e">
        <f t="shared" ref="P18:P20" ca="1" si="16">SUM(M18:O18)</f>
        <v>#REF!</v>
      </c>
      <c r="R18" s="152" t="e">
        <f t="shared" ref="R18:R20" ca="1" si="17">IF(AND(C18="",H18=""),"",IF(C18="",1,IFERROR(M18/C18,-1)))</f>
        <v>#REF!</v>
      </c>
      <c r="S18" s="152" t="str">
        <f t="shared" ref="S18:S20" ca="1" si="18">IF(AND(D18="",I18=""),"",IF(D18="",1,IFERROR(N18/D18,-1)))</f>
        <v/>
      </c>
      <c r="T18" s="152" t="str">
        <f t="shared" ref="T18:T20" ca="1" si="19">IF(AND(E18="",J18=""),"",IF(E18="",1,IFERROR(O18/E18,-1)))</f>
        <v/>
      </c>
      <c r="U18" s="152" t="e">
        <f t="shared" ref="U18:U20" ca="1" si="20">IF(AND(F18="",K18=""),"",IF(F18="",1,IFERROR(P18/F18,-1)))</f>
        <v>#REF!</v>
      </c>
      <c r="W18" s="152">
        <f t="shared" si="10"/>
        <v>0.04</v>
      </c>
      <c r="X18" s="152">
        <f t="shared" si="11"/>
        <v>0.1</v>
      </c>
    </row>
    <row r="19" spans="1:24" ht="14.25" x14ac:dyDescent="0.45">
      <c r="A19" s="9" t="s">
        <v>75</v>
      </c>
      <c r="C19" s="123" t="str">
        <f ca="1"/>
        <v/>
      </c>
      <c r="D19" s="123" t="str">
        <f ca="1"/>
        <v/>
      </c>
      <c r="E19" s="123" t="str">
        <f ca="1"/>
        <v/>
      </c>
      <c r="F19" s="123" t="str">
        <f ca="1"/>
        <v/>
      </c>
      <c r="H19" s="123" t="str">
        <f ca="1"/>
        <v/>
      </c>
      <c r="I19" s="123" t="str">
        <f ca="1"/>
        <v/>
      </c>
      <c r="J19" s="123" t="str">
        <f ca="1"/>
        <v/>
      </c>
      <c r="K19" s="123" t="str">
        <f ca="1"/>
        <v/>
      </c>
      <c r="M19" s="123">
        <f t="shared" ca="1" si="13"/>
        <v>0</v>
      </c>
      <c r="N19" s="123">
        <f t="shared" ca="1" si="14"/>
        <v>0</v>
      </c>
      <c r="O19" s="123">
        <f t="shared" ca="1" si="15"/>
        <v>0</v>
      </c>
      <c r="P19" s="123">
        <f t="shared" ca="1" si="16"/>
        <v>0</v>
      </c>
      <c r="R19" s="152" t="str">
        <f t="shared" ca="1" si="17"/>
        <v/>
      </c>
      <c r="S19" s="152" t="str">
        <f t="shared" ca="1" si="18"/>
        <v/>
      </c>
      <c r="T19" s="152" t="str">
        <f t="shared" ca="1" si="19"/>
        <v/>
      </c>
      <c r="U19" s="152" t="str">
        <f t="shared" ca="1" si="20"/>
        <v/>
      </c>
      <c r="W19" s="152">
        <f t="shared" si="10"/>
        <v>0.04</v>
      </c>
      <c r="X19" s="152">
        <f t="shared" si="11"/>
        <v>0.1</v>
      </c>
    </row>
    <row r="20" spans="1:24" ht="14.25" x14ac:dyDescent="0.45">
      <c r="A20" s="9" t="s">
        <v>54</v>
      </c>
      <c r="C20" s="123" t="str">
        <f ca="1"/>
        <v/>
      </c>
      <c r="D20" s="123" t="str">
        <f ca="1"/>
        <v/>
      </c>
      <c r="E20" s="123" t="str">
        <f ca="1"/>
        <v/>
      </c>
      <c r="F20" s="123" t="str">
        <f ca="1"/>
        <v/>
      </c>
      <c r="H20" s="123" t="str">
        <f ca="1"/>
        <v/>
      </c>
      <c r="I20" s="123" t="str">
        <f ca="1"/>
        <v/>
      </c>
      <c r="J20" s="123" t="str">
        <f ca="1"/>
        <v/>
      </c>
      <c r="K20" s="123" t="str">
        <f ca="1"/>
        <v/>
      </c>
      <c r="M20" s="123">
        <f t="shared" ca="1" si="13"/>
        <v>0</v>
      </c>
      <c r="N20" s="123">
        <f t="shared" ca="1" si="14"/>
        <v>0</v>
      </c>
      <c r="O20" s="123">
        <f t="shared" ca="1" si="15"/>
        <v>0</v>
      </c>
      <c r="P20" s="123">
        <f t="shared" ca="1" si="16"/>
        <v>0</v>
      </c>
      <c r="R20" s="152" t="str">
        <f t="shared" ca="1" si="17"/>
        <v/>
      </c>
      <c r="S20" s="152" t="str">
        <f t="shared" ca="1" si="18"/>
        <v/>
      </c>
      <c r="T20" s="152" t="str">
        <f t="shared" ca="1" si="19"/>
        <v/>
      </c>
      <c r="U20" s="152" t="str">
        <f t="shared" ca="1" si="20"/>
        <v/>
      </c>
      <c r="W20" s="152">
        <f t="shared" si="10"/>
        <v>0.04</v>
      </c>
      <c r="X20" s="152">
        <f t="shared" si="11"/>
        <v>0.1</v>
      </c>
    </row>
    <row r="21" spans="1:24" x14ac:dyDescent="0.35">
      <c r="A21" s="9"/>
      <c r="C21" s="7" t="str">
        <f ca="1"/>
        <v/>
      </c>
      <c r="D21" s="7" t="str">
        <f ca="1"/>
        <v/>
      </c>
      <c r="E21" s="7" t="str">
        <f ca="1"/>
        <v/>
      </c>
      <c r="F21" s="7" t="str">
        <f ca="1"/>
        <v/>
      </c>
      <c r="H21" s="7" t="str">
        <f ca="1"/>
        <v/>
      </c>
      <c r="I21" s="7" t="str">
        <f ca="1"/>
        <v/>
      </c>
      <c r="J21" s="7" t="str">
        <f ca="1"/>
        <v/>
      </c>
      <c r="K21" s="7" t="str">
        <f ca="1"/>
        <v/>
      </c>
      <c r="M21" s="7"/>
      <c r="N21" s="7"/>
      <c r="O21" s="7"/>
      <c r="P21" s="7"/>
      <c r="R21" s="153"/>
      <c r="S21" s="153"/>
      <c r="T21" s="153"/>
      <c r="U21" s="153"/>
      <c r="W21" s="153">
        <f t="shared" si="10"/>
        <v>0.04</v>
      </c>
      <c r="X21" s="153">
        <f t="shared" si="11"/>
        <v>0.1</v>
      </c>
    </row>
    <row r="22" spans="1:24" ht="14.25" x14ac:dyDescent="0.45">
      <c r="A22" s="158" t="s">
        <v>162</v>
      </c>
      <c r="C22" s="123" t="e">
        <f ca="1"/>
        <v>#REF!</v>
      </c>
      <c r="D22" s="123" t="str">
        <f ca="1"/>
        <v/>
      </c>
      <c r="E22" s="123" t="str">
        <f ca="1"/>
        <v/>
      </c>
      <c r="F22" s="123" t="e">
        <f ca="1"/>
        <v>#REF!</v>
      </c>
      <c r="H22" s="123" t="str">
        <f ca="1"/>
        <v/>
      </c>
      <c r="I22" s="123" t="str">
        <f ca="1"/>
        <v/>
      </c>
      <c r="J22" s="123" t="str">
        <f ca="1"/>
        <v/>
      </c>
      <c r="K22" s="123" t="str">
        <f ca="1"/>
        <v/>
      </c>
      <c r="M22" s="123" t="e">
        <f ca="1">SUBTOTAL(9,M10:M21)</f>
        <v>#REF!</v>
      </c>
      <c r="N22" s="123">
        <f ca="1">SUBTOTAL(9,N10:N21)</f>
        <v>0</v>
      </c>
      <c r="O22" s="123">
        <f ca="1">SUBTOTAL(9,O10:O21)</f>
        <v>0</v>
      </c>
      <c r="P22" s="123" t="e">
        <f ca="1">SUBTOTAL(9,P10:P21)</f>
        <v>#REF!</v>
      </c>
      <c r="R22" s="152" t="e">
        <f t="shared" ref="R22:U22" ca="1" si="21">IF(AND(C22="",H22=""),"",IF(C22="",1,IFERROR(M22/C22,-1)))</f>
        <v>#REF!</v>
      </c>
      <c r="S22" s="152" t="str">
        <f t="shared" ca="1" si="21"/>
        <v/>
      </c>
      <c r="T22" s="152" t="str">
        <f t="shared" ca="1" si="21"/>
        <v/>
      </c>
      <c r="U22" s="152" t="e">
        <f t="shared" ca="1" si="21"/>
        <v>#REF!</v>
      </c>
      <c r="W22" s="152">
        <f t="shared" si="10"/>
        <v>0.04</v>
      </c>
      <c r="X22" s="152">
        <f t="shared" si="11"/>
        <v>0.1</v>
      </c>
    </row>
    <row r="23" spans="1:24" x14ac:dyDescent="0.35">
      <c r="A23" s="9"/>
      <c r="C23" s="7" t="str">
        <f ca="1"/>
        <v/>
      </c>
      <c r="D23" s="7" t="str">
        <f ca="1"/>
        <v/>
      </c>
      <c r="E23" s="7" t="str">
        <f ca="1"/>
        <v/>
      </c>
      <c r="F23" s="7" t="str">
        <f ca="1"/>
        <v/>
      </c>
      <c r="H23" s="7" t="str">
        <f ca="1"/>
        <v/>
      </c>
      <c r="I23" s="7" t="str">
        <f ca="1"/>
        <v/>
      </c>
      <c r="J23" s="7" t="str">
        <f ca="1"/>
        <v/>
      </c>
      <c r="K23" s="7" t="str">
        <f ca="1"/>
        <v/>
      </c>
      <c r="M23" s="7"/>
      <c r="N23" s="7"/>
      <c r="O23" s="7"/>
      <c r="P23" s="7"/>
      <c r="R23" s="153"/>
      <c r="S23" s="153"/>
      <c r="T23" s="153"/>
      <c r="U23" s="153"/>
      <c r="W23" s="153">
        <f t="shared" si="10"/>
        <v>0.04</v>
      </c>
      <c r="X23" s="153">
        <f t="shared" si="11"/>
        <v>0.1</v>
      </c>
    </row>
    <row r="24" spans="1:24" ht="14.25" x14ac:dyDescent="0.45">
      <c r="A24" s="158" t="s">
        <v>193</v>
      </c>
      <c r="C24" s="123" t="str">
        <f ca="1"/>
        <v/>
      </c>
      <c r="D24" s="123" t="str">
        <f ca="1"/>
        <v/>
      </c>
      <c r="E24" s="123" t="str">
        <f ca="1"/>
        <v/>
      </c>
      <c r="F24" s="123" t="str">
        <f ca="1"/>
        <v/>
      </c>
      <c r="H24" s="123" t="str">
        <f ca="1"/>
        <v/>
      </c>
      <c r="I24" s="123" t="str">
        <f ca="1"/>
        <v/>
      </c>
      <c r="J24" s="123" t="str">
        <f ca="1"/>
        <v/>
      </c>
      <c r="K24" s="123" t="str">
        <f ca="1"/>
        <v/>
      </c>
      <c r="M24" s="123">
        <f t="shared" ref="M24:O24" ca="1" si="22">IF(H24="",0,H24)-IF(C24="",0,C24)</f>
        <v>0</v>
      </c>
      <c r="N24" s="123">
        <f t="shared" ca="1" si="22"/>
        <v>0</v>
      </c>
      <c r="O24" s="123">
        <f t="shared" ca="1" si="22"/>
        <v>0</v>
      </c>
      <c r="P24" s="123">
        <f ca="1">SUM(M24:O24)</f>
        <v>0</v>
      </c>
      <c r="R24" s="152" t="str">
        <f t="shared" ref="R24:U24" ca="1" si="23">IF(AND(C24="",H24=""),"",IF(C24="",1,IFERROR(M24/C24,-1)))</f>
        <v/>
      </c>
      <c r="S24" s="152" t="str">
        <f t="shared" ca="1" si="23"/>
        <v/>
      </c>
      <c r="T24" s="152" t="str">
        <f t="shared" ca="1" si="23"/>
        <v/>
      </c>
      <c r="U24" s="152" t="str">
        <f t="shared" ca="1" si="23"/>
        <v/>
      </c>
      <c r="W24" s="152">
        <f t="shared" si="10"/>
        <v>0.04</v>
      </c>
      <c r="X24" s="152">
        <f t="shared" si="11"/>
        <v>0.1</v>
      </c>
    </row>
    <row r="25" spans="1:24" x14ac:dyDescent="0.35">
      <c r="A25" s="9"/>
      <c r="C25" s="7" t="str">
        <f ca="1"/>
        <v/>
      </c>
      <c r="D25" s="7" t="str">
        <f ca="1"/>
        <v/>
      </c>
      <c r="E25" s="7" t="str">
        <f ca="1"/>
        <v/>
      </c>
      <c r="F25" s="7" t="str">
        <f ca="1"/>
        <v/>
      </c>
      <c r="H25" s="7" t="str">
        <f ca="1"/>
        <v/>
      </c>
      <c r="I25" s="7" t="str">
        <f ca="1"/>
        <v/>
      </c>
      <c r="J25" s="7" t="str">
        <f ca="1"/>
        <v/>
      </c>
      <c r="K25" s="7" t="str">
        <f ca="1"/>
        <v/>
      </c>
      <c r="M25" s="7"/>
      <c r="N25" s="7"/>
      <c r="O25" s="7"/>
      <c r="P25" s="7"/>
      <c r="R25" s="153"/>
      <c r="S25" s="153"/>
      <c r="T25" s="153"/>
      <c r="U25" s="153"/>
      <c r="W25" s="153">
        <f t="shared" si="10"/>
        <v>0.04</v>
      </c>
      <c r="X25" s="153">
        <f t="shared" si="11"/>
        <v>0.1</v>
      </c>
    </row>
    <row r="26" spans="1:24" ht="14.25" x14ac:dyDescent="0.45">
      <c r="A26" s="9" t="s">
        <v>64</v>
      </c>
      <c r="C26" s="124" t="str">
        <f ca="1"/>
        <v>N/A</v>
      </c>
      <c r="D26" s="124" t="str">
        <f ca="1"/>
        <v>N/A</v>
      </c>
      <c r="E26" s="124" t="str">
        <f ca="1"/>
        <v>N/A</v>
      </c>
      <c r="F26" s="124" t="str">
        <f ca="1"/>
        <v/>
      </c>
      <c r="H26" s="124" t="str">
        <f ca="1"/>
        <v/>
      </c>
      <c r="I26" s="124" t="str">
        <f ca="1"/>
        <v/>
      </c>
      <c r="J26" s="124" t="str">
        <f ca="1"/>
        <v/>
      </c>
      <c r="K26" s="124" t="str">
        <f ca="1"/>
        <v/>
      </c>
      <c r="M26" s="124">
        <f ca="1">IF(OR(H26="",H26="N/A"),0,H26)-IF(OR(C26="",C26="N/A"),0,C26)</f>
        <v>0</v>
      </c>
      <c r="N26" s="124">
        <v>0</v>
      </c>
      <c r="O26" s="124">
        <v>0</v>
      </c>
      <c r="P26" s="124">
        <f ca="1">SUM(M26:O26)</f>
        <v>0</v>
      </c>
      <c r="R26" s="154" t="str">
        <f ca="1">IF(AND(OR(C26="",C26="N/A"),OR(H26="",H26="N/A")),"",IF(C26="",1,IFERROR(M26/C26,-1)))</f>
        <v/>
      </c>
      <c r="S26" s="154" t="str">
        <f t="shared" ref="S26:T26" ca="1" si="24">IF(AND(OR(D26="",D26="N/A"),OR(I26="",I26="N/A")),"",IF(D26="",1,IFERROR(N26/D26,-1)))</f>
        <v/>
      </c>
      <c r="T26" s="154" t="str">
        <f t="shared" ca="1" si="24"/>
        <v/>
      </c>
      <c r="U26" s="154" t="str">
        <f t="shared" ref="U26" ca="1" si="25">IF(AND(F26="",K26=""),"",IF(F26="",1,IFERROR(P26/F26,-1)))</f>
        <v/>
      </c>
      <c r="W26" s="154">
        <f t="shared" si="10"/>
        <v>0.04</v>
      </c>
      <c r="X26" s="154">
        <f t="shared" si="11"/>
        <v>0.1</v>
      </c>
    </row>
    <row r="27" spans="1:24" x14ac:dyDescent="0.35">
      <c r="C27" s="7" t="str">
        <f ca="1"/>
        <v/>
      </c>
      <c r="D27" s="7" t="str">
        <f ca="1"/>
        <v/>
      </c>
      <c r="E27" s="7" t="str">
        <f ca="1"/>
        <v/>
      </c>
      <c r="F27" s="7" t="str">
        <f ca="1"/>
        <v/>
      </c>
      <c r="H27" s="7" t="str">
        <f ca="1"/>
        <v/>
      </c>
      <c r="I27" s="7" t="str">
        <f ca="1"/>
        <v/>
      </c>
      <c r="J27" s="7" t="str">
        <f ca="1"/>
        <v/>
      </c>
      <c r="K27" s="7" t="str">
        <f ca="1"/>
        <v/>
      </c>
      <c r="M27" s="7"/>
      <c r="N27" s="7"/>
      <c r="O27" s="7"/>
      <c r="P27" s="7"/>
      <c r="R27" s="153"/>
      <c r="S27" s="153"/>
      <c r="T27" s="153"/>
      <c r="U27" s="153"/>
      <c r="W27" s="153">
        <f t="shared" si="10"/>
        <v>0.04</v>
      </c>
      <c r="X27" s="153">
        <f t="shared" si="11"/>
        <v>0.1</v>
      </c>
    </row>
    <row r="28" spans="1:24" ht="13.5" thickBot="1" x14ac:dyDescent="0.45">
      <c r="A28" s="1" t="s">
        <v>65</v>
      </c>
      <c r="C28" s="125" t="e">
        <f ca="1"/>
        <v>#REF!</v>
      </c>
      <c r="D28" s="125" t="str">
        <f ca="1"/>
        <v/>
      </c>
      <c r="E28" s="125" t="str">
        <f ca="1"/>
        <v/>
      </c>
      <c r="F28" s="125" t="e">
        <f ca="1"/>
        <v>#REF!</v>
      </c>
      <c r="H28" s="125" t="str">
        <f ca="1"/>
        <v/>
      </c>
      <c r="I28" s="125" t="str">
        <f ca="1"/>
        <v/>
      </c>
      <c r="J28" s="125" t="str">
        <f ca="1"/>
        <v/>
      </c>
      <c r="K28" s="125" t="str">
        <f ca="1"/>
        <v/>
      </c>
      <c r="M28" s="125" t="e">
        <f ca="1">SUBTOTAL(9,M10:M27)</f>
        <v>#REF!</v>
      </c>
      <c r="N28" s="125">
        <f ca="1">SUBTOTAL(9,N10:N27)</f>
        <v>0</v>
      </c>
      <c r="O28" s="125">
        <f ca="1">SUBTOTAL(9,O10:O27)</f>
        <v>0</v>
      </c>
      <c r="P28" s="125" t="e">
        <f ca="1">SUM(M28:O28)</f>
        <v>#REF!</v>
      </c>
      <c r="R28" s="155" t="e">
        <f t="shared" ref="R28:U28" ca="1" si="26">IF(AND(C28="",H28=""),"",IF(C28="",1,IFERROR(M28/C28,-1)))</f>
        <v>#REF!</v>
      </c>
      <c r="S28" s="155" t="str">
        <f t="shared" ca="1" si="26"/>
        <v/>
      </c>
      <c r="T28" s="155" t="str">
        <f t="shared" ca="1" si="26"/>
        <v/>
      </c>
      <c r="U28" s="155" t="e">
        <f t="shared" ca="1" si="26"/>
        <v>#REF!</v>
      </c>
      <c r="W28" s="155">
        <f t="shared" si="10"/>
        <v>0.04</v>
      </c>
      <c r="X28" s="155">
        <f t="shared" si="11"/>
        <v>0.1</v>
      </c>
    </row>
    <row r="29" spans="1:24" ht="13.15" thickTop="1" x14ac:dyDescent="0.35">
      <c r="C29" t="str">
        <f ca="1"/>
        <v/>
      </c>
      <c r="D29" t="str">
        <f ca="1"/>
        <v/>
      </c>
      <c r="E29" t="str">
        <f ca="1"/>
        <v/>
      </c>
      <c r="F29" t="str">
        <f ca="1"/>
        <v/>
      </c>
      <c r="H29" t="str">
        <f ca="1"/>
        <v/>
      </c>
      <c r="I29" t="str">
        <f ca="1"/>
        <v/>
      </c>
      <c r="J29" t="str">
        <f ca="1"/>
        <v/>
      </c>
      <c r="K29" t="str">
        <f ca="1"/>
        <v/>
      </c>
    </row>
    <row r="30" spans="1:24" x14ac:dyDescent="0.35">
      <c r="C30" t="str">
        <f ca="1"/>
        <v/>
      </c>
      <c r="D30" t="str">
        <f ca="1"/>
        <v/>
      </c>
      <c r="E30" t="str">
        <f ca="1"/>
        <v/>
      </c>
      <c r="F30" t="str">
        <f ca="1"/>
        <v/>
      </c>
      <c r="H30" t="str">
        <f ca="1"/>
        <v/>
      </c>
      <c r="I30" t="str">
        <f ca="1"/>
        <v/>
      </c>
      <c r="J30" t="str">
        <f ca="1"/>
        <v/>
      </c>
      <c r="K30" t="str">
        <f ca="1"/>
        <v/>
      </c>
    </row>
    <row r="31" spans="1:24" x14ac:dyDescent="0.35">
      <c r="C31" t="str">
        <f ca="1"/>
        <v/>
      </c>
      <c r="D31" t="str">
        <f ca="1"/>
        <v/>
      </c>
      <c r="E31" t="str">
        <f ca="1"/>
        <v/>
      </c>
      <c r="F31" t="str">
        <f ca="1"/>
        <v/>
      </c>
      <c r="H31" t="str">
        <f ca="1"/>
        <v/>
      </c>
      <c r="I31" t="str">
        <f ca="1"/>
        <v/>
      </c>
      <c r="J31" t="str">
        <f ca="1"/>
        <v/>
      </c>
      <c r="K31" t="str">
        <f ca="1"/>
        <v/>
      </c>
    </row>
    <row r="32" spans="1:24" x14ac:dyDescent="0.35">
      <c r="C32" t="str">
        <f ca="1"/>
        <v/>
      </c>
      <c r="D32" t="str">
        <f ca="1"/>
        <v/>
      </c>
      <c r="E32" t="str">
        <f ca="1"/>
        <v/>
      </c>
      <c r="F32" t="str">
        <f ca="1"/>
        <v/>
      </c>
      <c r="H32" t="str">
        <f ca="1"/>
        <v/>
      </c>
      <c r="I32" t="str">
        <f ca="1"/>
        <v/>
      </c>
      <c r="J32" t="str">
        <f ca="1"/>
        <v/>
      </c>
      <c r="K32" t="str">
        <f ca="1"/>
        <v/>
      </c>
    </row>
    <row r="33" spans="3:11" x14ac:dyDescent="0.35">
      <c r="C33" t="str">
        <f ca="1"/>
        <v/>
      </c>
      <c r="D33" t="str">
        <f ca="1"/>
        <v/>
      </c>
      <c r="E33" t="str">
        <f ca="1"/>
        <v/>
      </c>
      <c r="F33" t="str">
        <f ca="1"/>
        <v/>
      </c>
      <c r="H33" t="str">
        <f ca="1"/>
        <v/>
      </c>
      <c r="I33" t="str">
        <f ca="1"/>
        <v/>
      </c>
      <c r="J33" t="str">
        <f ca="1"/>
        <v/>
      </c>
      <c r="K33" t="str">
        <f ca="1"/>
        <v/>
      </c>
    </row>
    <row r="34" spans="3:11" x14ac:dyDescent="0.35">
      <c r="C34" t="str">
        <f ca="1"/>
        <v/>
      </c>
      <c r="D34" t="str">
        <f ca="1"/>
        <v/>
      </c>
      <c r="E34" t="str">
        <f ca="1"/>
        <v/>
      </c>
      <c r="F34" t="str">
        <f ca="1"/>
        <v/>
      </c>
      <c r="H34" t="str">
        <f ca="1"/>
        <v/>
      </c>
      <c r="I34" t="str">
        <f ca="1"/>
        <v/>
      </c>
      <c r="J34" t="str">
        <f ca="1"/>
        <v/>
      </c>
      <c r="K34" t="str">
        <f ca="1"/>
        <v/>
      </c>
    </row>
    <row r="35" spans="3:11" x14ac:dyDescent="0.35">
      <c r="C35" t="str">
        <f ca="1"/>
        <v/>
      </c>
      <c r="D35" t="str">
        <f ca="1"/>
        <v/>
      </c>
      <c r="E35" t="str">
        <f ca="1"/>
        <v/>
      </c>
      <c r="F35" t="str">
        <f ca="1"/>
        <v/>
      </c>
      <c r="H35" t="str">
        <f ca="1"/>
        <v/>
      </c>
      <c r="I35" t="str">
        <f ca="1"/>
        <v/>
      </c>
      <c r="J35" t="str">
        <f ca="1"/>
        <v/>
      </c>
      <c r="K35" t="str">
        <f ca="1"/>
        <v/>
      </c>
    </row>
  </sheetData>
  <mergeCells count="4">
    <mergeCell ref="L2:L5"/>
    <mergeCell ref="B2:B5"/>
    <mergeCell ref="Q2:Q5"/>
    <mergeCell ref="G2:G5"/>
  </mergeCells>
  <conditionalFormatting sqref="R10:U28">
    <cfRule type="iconSet" priority="1">
      <iconSet iconSet="3Symbols" reverse="1">
        <cfvo type="percent" val="0"/>
        <cfvo type="num" val="$W$8"/>
        <cfvo type="num" val="$X$8"/>
      </iconSet>
    </cfRule>
  </conditionalFormatting>
  <dataValidations count="1">
    <dataValidation type="list" allowBlank="1" showInputMessage="1" showErrorMessage="1" sqref="C1" xr:uid="{211E06B8-1E85-4B63-B427-5CF4AE17DE7B}">
      <formula1>List_BudgetVersion</formula1>
    </dataValidation>
  </dataValidations>
  <pageMargins left="0.7" right="0.7" top="0.75" bottom="0.75" header="0.3" footer="0.3"/>
  <customProperties>
    <customPr name="f2c965a95"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27509-D89F-4AEA-8713-84554230CB4F}">
  <sheetPr codeName="Sheet14">
    <tabColor rgb="FF0070C0"/>
    <outlinePr showOutlineSymbols="0"/>
    <pageSetUpPr fitToPage="1"/>
  </sheetPr>
  <dimension ref="A1:EK44"/>
  <sheetViews>
    <sheetView showOutlineSymbols="0" zoomScaleNormal="100" workbookViewId="0">
      <pane xSplit="1" ySplit="9" topLeftCell="B10" activePane="bottomRight" state="frozen"/>
      <selection pane="topRight" activeCell="B1" sqref="B1"/>
      <selection pane="bottomLeft" activeCell="A8" sqref="A8"/>
      <selection pane="bottomRight" activeCell="BY43" sqref="BY43"/>
    </sheetView>
  </sheetViews>
  <sheetFormatPr defaultColWidth="8.796875" defaultRowHeight="12.75" outlineLevelRow="1" outlineLevelCol="3" x14ac:dyDescent="0.35"/>
  <cols>
    <col min="1" max="1" width="28.46484375" customWidth="1"/>
    <col min="2" max="2" width="3.53125" customWidth="1"/>
    <col min="3" max="3" width="13.53125" hidden="1" customWidth="1" outlineLevel="1"/>
    <col min="4" max="4" width="13.53125" hidden="1" customWidth="1" outlineLevel="2"/>
    <col min="5" max="5" width="13.53125" hidden="1" customWidth="1" outlineLevel="3"/>
    <col min="6" max="6" width="2.19921875" hidden="1" customWidth="1" outlineLevel="1"/>
    <col min="7" max="7" width="15.53125" hidden="1" customWidth="1" outlineLevel="1"/>
    <col min="8" max="8" width="3.53125" customWidth="1" collapsed="1"/>
    <col min="9" max="9" width="14.53125" hidden="1" customWidth="1" outlineLevel="1"/>
    <col min="10" max="10" width="12.53125" hidden="1" customWidth="1" outlineLevel="2"/>
    <col min="11" max="11" width="12.53125" hidden="1" customWidth="1" outlineLevel="3"/>
    <col min="12" max="12" width="12.53125" hidden="1" customWidth="1" outlineLevel="1"/>
    <col min="13" max="13" width="0.796875" hidden="1" customWidth="1" collapsed="1"/>
    <col min="14" max="14" width="12.53125" hidden="1" customWidth="1" outlineLevel="1"/>
    <col min="15" max="15" width="12.53125" hidden="1" customWidth="1" outlineLevel="2"/>
    <col min="16" max="16" width="12.53125" hidden="1" customWidth="1" outlineLevel="3"/>
    <col min="17" max="17" width="12.53125" hidden="1" customWidth="1" outlineLevel="1"/>
    <col min="18" max="18" width="8.796875" hidden="1" customWidth="1" outlineLevel="1"/>
    <col min="19" max="19" width="3.53125" customWidth="1" collapsed="1"/>
    <col min="20" max="20" width="3.53125" customWidth="1"/>
    <col min="21" max="21" width="15.46484375" hidden="1" customWidth="1" outlineLevel="1"/>
    <col min="22" max="22" width="12.53125" hidden="1" customWidth="1" outlineLevel="2"/>
    <col min="23" max="23" width="12.53125" hidden="1" customWidth="1" outlineLevel="3"/>
    <col min="24" max="24" width="12.53125" hidden="1" customWidth="1" outlineLevel="1"/>
    <col min="25" max="25" width="14.46484375" hidden="1" customWidth="1" outlineLevel="1"/>
    <col min="26" max="26" width="12.53125" hidden="1" customWidth="1" outlineLevel="2"/>
    <col min="27" max="27" width="12.53125" hidden="1" customWidth="1" outlineLevel="3"/>
    <col min="28" max="28" width="12.53125" hidden="1" customWidth="1" outlineLevel="1"/>
    <col min="29" max="29" width="3.53125" customWidth="1" collapsed="1"/>
    <col min="30" max="30" width="15" hidden="1" customWidth="1" outlineLevel="1"/>
    <col min="31" max="31" width="12.53125" hidden="1" customWidth="1" outlineLevel="2"/>
    <col min="32" max="32" width="12.53125" hidden="1" customWidth="1" outlineLevel="3"/>
    <col min="33" max="33" width="12.53125" hidden="1" customWidth="1" outlineLevel="1"/>
    <col min="34" max="34" width="0.796875" hidden="1" customWidth="1" collapsed="1"/>
    <col min="35" max="35" width="12.53125" hidden="1" customWidth="1" outlineLevel="1"/>
    <col min="36" max="36" width="12.53125" hidden="1" customWidth="1" outlineLevel="2"/>
    <col min="37" max="37" width="12.53125" hidden="1" customWidth="1" outlineLevel="3"/>
    <col min="38" max="39" width="12.53125" hidden="1" customWidth="1" outlineLevel="1"/>
    <col min="40" max="40" width="12.53125" hidden="1" customWidth="1" outlineLevel="2"/>
    <col min="41" max="41" width="12.53125" hidden="1" customWidth="1" outlineLevel="3"/>
    <col min="42" max="42" width="12.53125" hidden="1" customWidth="1" outlineLevel="1"/>
    <col min="43" max="43" width="8.796875" hidden="1" customWidth="1" outlineLevel="1"/>
    <col min="44" max="44" width="3.53125" customWidth="1" collapsed="1"/>
    <col min="45" max="45" width="3.53125" customWidth="1"/>
    <col min="46" max="46" width="15.46484375" hidden="1" customWidth="1" outlineLevel="1"/>
    <col min="47" max="47" width="12.53125" hidden="1" customWidth="1" outlineLevel="2"/>
    <col min="48" max="48" width="12.53125" hidden="1" customWidth="1" outlineLevel="3"/>
    <col min="49" max="49" width="12.19921875" hidden="1" customWidth="1" outlineLevel="1"/>
    <col min="50" max="50" width="14.19921875" hidden="1" customWidth="1" outlineLevel="1"/>
    <col min="51" max="51" width="12.53125" hidden="1" customWidth="1" outlineLevel="2"/>
    <col min="52" max="52" width="12.53125" hidden="1" customWidth="1" outlineLevel="3"/>
    <col min="53" max="53" width="12.53125" hidden="1" customWidth="1" outlineLevel="1"/>
    <col min="54" max="54" width="14.53125" hidden="1" customWidth="1" outlineLevel="1"/>
    <col min="55" max="55" width="12.53125" hidden="1" customWidth="1" outlineLevel="2"/>
    <col min="56" max="56" width="12.53125" hidden="1" customWidth="1" outlineLevel="3"/>
    <col min="57" max="58" width="12.53125" hidden="1" customWidth="1" outlineLevel="1"/>
    <col min="59" max="59" width="12.53125" hidden="1" customWidth="1" outlineLevel="2"/>
    <col min="60" max="60" width="12.53125" hidden="1" customWidth="1" outlineLevel="3"/>
    <col min="61" max="61" width="12.53125" hidden="1" customWidth="1" outlineLevel="1"/>
    <col min="62" max="62" width="3.53125" customWidth="1" collapsed="1"/>
    <col min="63" max="63" width="15" hidden="1" customWidth="1" outlineLevel="1"/>
    <col min="64" max="64" width="12.53125" hidden="1" customWidth="1" outlineLevel="2"/>
    <col min="65" max="65" width="12.53125" hidden="1" customWidth="1" outlineLevel="3"/>
    <col min="66" max="66" width="12.53125" hidden="1" customWidth="1" outlineLevel="1"/>
    <col min="67" max="67" width="0.796875" hidden="1" customWidth="1" collapsed="1"/>
    <col min="68" max="68" width="12.53125" hidden="1" customWidth="1" outlineLevel="1"/>
    <col min="69" max="69" width="12.53125" hidden="1" customWidth="1" outlineLevel="2"/>
    <col min="70" max="70" width="12.53125" hidden="1" customWidth="1" outlineLevel="3"/>
    <col min="71" max="72" width="12.53125" hidden="1" customWidth="1" outlineLevel="1"/>
    <col min="73" max="73" width="12.53125" hidden="1" customWidth="1" outlineLevel="2"/>
    <col min="74" max="74" width="12.53125" hidden="1" customWidth="1" outlineLevel="3"/>
    <col min="75" max="75" width="12.53125" hidden="1" customWidth="1" outlineLevel="1"/>
    <col min="76" max="76" width="8.796875" hidden="1" customWidth="1" outlineLevel="1"/>
    <col min="77" max="77" width="3.53125" customWidth="1" collapsed="1"/>
    <col min="78" max="78" width="3.53125" customWidth="1"/>
    <col min="79" max="79" width="15.46484375" hidden="1" customWidth="1" outlineLevel="1"/>
    <col min="80" max="80" width="12.53125" hidden="1" customWidth="1" outlineLevel="2"/>
    <col min="81" max="81" width="12.53125" hidden="1" customWidth="1" outlineLevel="3"/>
    <col min="82" max="82" width="12.53125" hidden="1" customWidth="1" outlineLevel="1"/>
    <col min="83" max="83" width="13.46484375" hidden="1" customWidth="1" outlineLevel="1"/>
    <col min="84" max="84" width="12.53125" hidden="1" customWidth="1" outlineLevel="2"/>
    <col min="85" max="85" width="12.53125" hidden="1" customWidth="1" outlineLevel="3"/>
    <col min="86" max="87" width="12.53125" hidden="1" customWidth="1" outlineLevel="1"/>
    <col min="88" max="88" width="12.53125" hidden="1" customWidth="1" outlineLevel="2"/>
    <col min="89" max="89" width="12.53125" hidden="1" customWidth="1" outlineLevel="3"/>
    <col min="90" max="90" width="12.53125" hidden="1" customWidth="1" outlineLevel="1"/>
    <col min="91" max="91" width="15.19921875" hidden="1" customWidth="1" outlineLevel="1"/>
    <col min="92" max="92" width="12.53125" hidden="1" customWidth="1" outlineLevel="2"/>
    <col min="93" max="93" width="12.53125" hidden="1" customWidth="1" outlineLevel="3"/>
    <col min="94" max="95" width="12.53125" hidden="1" customWidth="1" outlineLevel="1"/>
    <col min="96" max="96" width="12.53125" hidden="1" customWidth="1" outlineLevel="2"/>
    <col min="97" max="97" width="12.53125" hidden="1" customWidth="1" outlineLevel="3"/>
    <col min="98" max="98" width="12.53125" hidden="1" customWidth="1" outlineLevel="1"/>
    <col min="99" max="99" width="3.53125" customWidth="1" collapsed="1"/>
    <col min="100" max="100" width="14.46484375" hidden="1" customWidth="1" outlineLevel="1"/>
    <col min="101" max="101" width="12.53125" hidden="1" customWidth="1" outlineLevel="2"/>
    <col min="102" max="102" width="12.53125" hidden="1" customWidth="1" outlineLevel="3"/>
    <col min="103" max="103" width="12.53125" hidden="1" customWidth="1" outlineLevel="1"/>
    <col min="104" max="104" width="0.796875" hidden="1" customWidth="1" collapsed="1"/>
    <col min="105" max="105" width="12.53125" hidden="1" customWidth="1" outlineLevel="1"/>
    <col min="106" max="106" width="12.53125" hidden="1" customWidth="1" outlineLevel="2"/>
    <col min="107" max="107" width="12.53125" hidden="1" customWidth="1" outlineLevel="3"/>
    <col min="108" max="109" width="12.53125" hidden="1" customWidth="1" outlineLevel="1"/>
    <col min="110" max="110" width="12.53125" hidden="1" customWidth="1" outlineLevel="2"/>
    <col min="111" max="111" width="12.53125" hidden="1" customWidth="1" outlineLevel="3"/>
    <col min="112" max="112" width="12.53125" hidden="1" customWidth="1" outlineLevel="1"/>
    <col min="113" max="113" width="8.796875" hidden="1" customWidth="1" outlineLevel="1"/>
    <col min="114" max="114" width="3.53125" customWidth="1" collapsed="1"/>
    <col min="115" max="115" width="3.53125" customWidth="1"/>
    <col min="116" max="116" width="15.46484375" hidden="1" customWidth="1" outlineLevel="1"/>
    <col min="117" max="117" width="12.53125" hidden="1" customWidth="1" outlineLevel="2"/>
    <col min="118" max="118" width="12.53125" hidden="1" customWidth="1" outlineLevel="3"/>
    <col min="119" max="119" width="12.53125" hidden="1" customWidth="1" outlineLevel="1"/>
    <col min="120" max="120" width="13.46484375" hidden="1" customWidth="1" outlineLevel="1"/>
    <col min="121" max="121" width="12.53125" hidden="1" customWidth="1" outlineLevel="2"/>
    <col min="122" max="122" width="12.53125" hidden="1" customWidth="1" outlineLevel="3"/>
    <col min="123" max="124" width="12.53125" hidden="1" customWidth="1" outlineLevel="1"/>
    <col min="125" max="125" width="12.53125" hidden="1" customWidth="1" outlineLevel="2"/>
    <col min="126" max="126" width="12.53125" hidden="1" customWidth="1" outlineLevel="3"/>
    <col min="127" max="128" width="12.53125" hidden="1" customWidth="1" outlineLevel="1"/>
    <col min="129" max="129" width="12.53125" hidden="1" customWidth="1" outlineLevel="2"/>
    <col min="130" max="130" width="12.53125" hidden="1" customWidth="1" outlineLevel="3"/>
    <col min="131" max="131" width="12.53125" hidden="1" customWidth="1" outlineLevel="1"/>
    <col min="132" max="132" width="14.796875" hidden="1" customWidth="1" outlineLevel="1"/>
    <col min="133" max="133" width="12.53125" hidden="1" customWidth="1" outlineLevel="2"/>
    <col min="134" max="134" width="12.53125" hidden="1" customWidth="1" outlineLevel="3"/>
    <col min="135" max="136" width="12.53125" hidden="1" customWidth="1" outlineLevel="1"/>
    <col min="137" max="137" width="12.53125" hidden="1" customWidth="1" outlineLevel="2"/>
    <col min="138" max="138" width="12.53125" hidden="1" customWidth="1" outlineLevel="3"/>
    <col min="139" max="139" width="12.53125" hidden="1" customWidth="1" outlineLevel="1"/>
    <col min="140" max="140" width="8.796875" collapsed="1"/>
  </cols>
  <sheetData>
    <row r="1" spans="1:141" ht="21.4" hidden="1" x14ac:dyDescent="0.35">
      <c r="A1" s="167" t="s">
        <v>127</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167"/>
      <c r="CU1" s="167"/>
      <c r="CV1" s="167"/>
      <c r="CW1" s="167"/>
      <c r="CX1" s="167"/>
      <c r="CY1" s="167"/>
      <c r="CZ1" s="167"/>
      <c r="DA1" s="167"/>
      <c r="DB1" s="167"/>
      <c r="DC1" s="167"/>
      <c r="DD1" s="167"/>
      <c r="DE1" s="167"/>
      <c r="DF1" s="167"/>
      <c r="DG1" s="167"/>
      <c r="DH1" s="167"/>
      <c r="DI1" s="167"/>
      <c r="DJ1" s="167"/>
      <c r="DK1" s="167"/>
      <c r="DL1" s="167"/>
      <c r="DM1" s="167"/>
      <c r="DN1" s="167"/>
      <c r="DO1" s="167"/>
      <c r="DP1" s="167"/>
      <c r="DQ1" s="167"/>
      <c r="DR1" s="167"/>
      <c r="DS1" s="167"/>
      <c r="DT1" s="167"/>
      <c r="DU1" s="167"/>
      <c r="DV1" s="167"/>
      <c r="DW1" s="167"/>
      <c r="DX1" s="167"/>
      <c r="DY1" s="167"/>
      <c r="DZ1" s="167"/>
      <c r="EA1" s="167"/>
      <c r="EB1" s="167"/>
      <c r="EC1" s="167"/>
      <c r="ED1" s="167"/>
      <c r="EE1" s="167"/>
      <c r="EF1" s="167"/>
      <c r="EG1" s="167"/>
      <c r="EH1" s="167"/>
      <c r="EI1" s="167"/>
      <c r="EJ1" s="167"/>
      <c r="EK1" s="167"/>
    </row>
    <row r="2" spans="1:141" ht="21.4" hidden="1" x14ac:dyDescent="0.6">
      <c r="A2" s="90"/>
      <c r="B2" s="91"/>
      <c r="C2" s="91"/>
      <c r="D2" s="91"/>
      <c r="E2" s="91"/>
      <c r="F2" s="91"/>
      <c r="G2" s="69"/>
      <c r="H2" s="69"/>
      <c r="I2" s="69" t="s">
        <v>167</v>
      </c>
      <c r="J2" s="69"/>
      <c r="K2" s="69"/>
      <c r="L2" s="69"/>
      <c r="M2" s="69"/>
      <c r="N2" s="69"/>
      <c r="O2" s="69"/>
      <c r="P2" s="69"/>
      <c r="Q2" s="69"/>
      <c r="R2" s="69"/>
      <c r="S2" s="69"/>
      <c r="T2" s="69"/>
      <c r="U2" s="140"/>
      <c r="V2" s="69"/>
      <c r="W2" s="69"/>
      <c r="X2" s="69"/>
      <c r="Y2" s="69"/>
      <c r="Z2" s="69"/>
      <c r="AA2" s="69"/>
      <c r="AB2" s="69"/>
      <c r="AC2" s="69"/>
      <c r="AD2" s="69" t="s">
        <v>152</v>
      </c>
      <c r="AE2" s="69"/>
      <c r="AF2" s="69"/>
      <c r="AG2" s="69"/>
      <c r="AH2" s="69"/>
      <c r="AI2" s="69"/>
      <c r="AJ2" s="69"/>
      <c r="AK2" s="69"/>
      <c r="AL2" s="69"/>
      <c r="AM2" s="69"/>
      <c r="AN2" s="69"/>
      <c r="AO2" s="69"/>
      <c r="AP2" s="69"/>
      <c r="AQ2" s="69"/>
      <c r="AR2" s="69"/>
      <c r="AS2" s="69"/>
      <c r="AT2" s="140"/>
      <c r="AU2" s="69"/>
      <c r="AV2" s="69"/>
      <c r="AW2" s="69"/>
      <c r="AX2" s="69"/>
      <c r="AY2" s="69"/>
      <c r="AZ2" s="69"/>
      <c r="BA2" s="69"/>
      <c r="BB2" s="69"/>
      <c r="BC2" s="69"/>
      <c r="BD2" s="69"/>
      <c r="BE2" s="69"/>
      <c r="BF2" s="69"/>
      <c r="BG2" s="69"/>
      <c r="BH2" s="69"/>
      <c r="BI2" s="69"/>
      <c r="BJ2" s="69"/>
      <c r="BK2" s="69" t="s">
        <v>153</v>
      </c>
      <c r="BL2" s="69"/>
      <c r="BM2" s="69"/>
      <c r="BN2" s="69"/>
      <c r="BO2" s="69"/>
      <c r="BP2" s="69"/>
      <c r="BQ2" s="69"/>
      <c r="BR2" s="69"/>
      <c r="BS2" s="69"/>
      <c r="BT2" s="69"/>
      <c r="BU2" s="69"/>
      <c r="BV2" s="69"/>
      <c r="BW2" s="69"/>
      <c r="BX2" s="69"/>
      <c r="BY2" s="69"/>
      <c r="BZ2" s="69"/>
      <c r="CA2" s="140"/>
      <c r="CB2" s="69"/>
      <c r="CC2" s="69"/>
      <c r="CD2" s="69"/>
      <c r="CE2" s="69"/>
      <c r="CF2" s="69"/>
      <c r="CG2" s="69"/>
      <c r="CH2" s="69"/>
      <c r="CI2" s="69"/>
      <c r="CJ2" s="69"/>
      <c r="CK2" s="69"/>
      <c r="CL2" s="69"/>
      <c r="CM2" s="69"/>
      <c r="CN2" s="69"/>
      <c r="CO2" s="69"/>
      <c r="CP2" s="69"/>
      <c r="CQ2" s="69"/>
      <c r="CR2" s="69"/>
      <c r="CS2" s="69"/>
      <c r="CT2" s="69"/>
      <c r="CU2" s="69"/>
      <c r="CV2" s="69" t="s">
        <v>166</v>
      </c>
      <c r="CW2" s="69"/>
      <c r="CX2" s="69"/>
      <c r="CY2" s="69"/>
      <c r="CZ2" s="69"/>
      <c r="DA2" s="69"/>
      <c r="DB2" s="69"/>
      <c r="DC2" s="69"/>
      <c r="DD2" s="69"/>
      <c r="DE2" s="69"/>
      <c r="DF2" s="69"/>
      <c r="DG2" s="69"/>
      <c r="DH2" s="69"/>
      <c r="DI2" s="69"/>
      <c r="DJ2" s="69"/>
      <c r="DK2" s="69"/>
      <c r="DL2" s="140"/>
      <c r="DM2" s="69"/>
      <c r="DN2" s="69"/>
      <c r="DO2" s="69"/>
      <c r="DP2" s="69"/>
      <c r="DQ2" s="69"/>
      <c r="DR2" s="69"/>
      <c r="DS2" s="69"/>
      <c r="DT2" s="69"/>
      <c r="DU2" s="69"/>
      <c r="DV2" s="69"/>
      <c r="DW2" s="69"/>
      <c r="DX2" s="69"/>
      <c r="DY2" s="69"/>
      <c r="DZ2" s="69"/>
      <c r="EA2" s="69"/>
      <c r="EB2" s="69" t="s">
        <v>184</v>
      </c>
      <c r="EC2" s="69"/>
      <c r="ED2" s="69"/>
      <c r="EE2" s="69"/>
      <c r="EF2" s="69"/>
      <c r="EG2" s="69"/>
      <c r="EH2" s="69"/>
      <c r="EI2" s="69"/>
      <c r="EJ2" s="69"/>
      <c r="EK2" s="69"/>
    </row>
    <row r="3" spans="1:141" ht="17.649999999999999" x14ac:dyDescent="0.35">
      <c r="A3" s="305" t="s">
        <v>161</v>
      </c>
      <c r="B3" s="253" t="s">
        <v>128</v>
      </c>
      <c r="C3" s="306" t="s">
        <v>128</v>
      </c>
      <c r="D3" s="307"/>
      <c r="E3" s="307"/>
      <c r="F3" s="307"/>
      <c r="G3" s="308"/>
      <c r="H3" s="253" t="s">
        <v>167</v>
      </c>
      <c r="I3" s="301" t="s">
        <v>138</v>
      </c>
      <c r="J3" s="302"/>
      <c r="K3" s="302"/>
      <c r="L3" s="302"/>
      <c r="M3" s="302"/>
      <c r="N3" s="302"/>
      <c r="O3" s="302"/>
      <c r="P3" s="302"/>
      <c r="Q3" s="302"/>
      <c r="R3" s="149"/>
      <c r="S3" s="97"/>
      <c r="T3" s="304" t="s">
        <v>129</v>
      </c>
      <c r="U3" s="296" t="s">
        <v>148</v>
      </c>
      <c r="V3" s="297"/>
      <c r="W3" s="297"/>
      <c r="X3" s="297"/>
      <c r="Y3" s="159" t="s">
        <v>132</v>
      </c>
      <c r="Z3" s="284"/>
      <c r="AA3" s="285"/>
      <c r="AB3" s="286"/>
      <c r="AC3" s="253" t="s">
        <v>152</v>
      </c>
      <c r="AD3" s="301" t="s">
        <v>138</v>
      </c>
      <c r="AE3" s="302"/>
      <c r="AF3" s="302"/>
      <c r="AG3" s="302"/>
      <c r="AH3" s="302"/>
      <c r="AI3" s="302"/>
      <c r="AJ3" s="302"/>
      <c r="AK3" s="302"/>
      <c r="AL3" s="302"/>
      <c r="AM3" s="302"/>
      <c r="AN3" s="302"/>
      <c r="AO3" s="302"/>
      <c r="AP3" s="302"/>
      <c r="AQ3" s="168"/>
      <c r="AR3" s="92"/>
      <c r="AS3" s="304" t="s">
        <v>130</v>
      </c>
      <c r="AT3" s="296" t="s">
        <v>149</v>
      </c>
      <c r="AU3" s="297"/>
      <c r="AV3" s="297"/>
      <c r="AW3" s="297"/>
      <c r="AX3" s="159" t="s">
        <v>132</v>
      </c>
      <c r="AY3" s="284"/>
      <c r="AZ3" s="285"/>
      <c r="BA3" s="286"/>
      <c r="BB3" s="144"/>
      <c r="BC3" s="144"/>
      <c r="BD3" s="144"/>
      <c r="BE3" s="144"/>
      <c r="BF3" s="144"/>
      <c r="BG3" s="144"/>
      <c r="BH3" s="144"/>
      <c r="BI3" s="146"/>
      <c r="BJ3" s="253" t="s">
        <v>153</v>
      </c>
      <c r="BK3" s="301" t="s">
        <v>138</v>
      </c>
      <c r="BL3" s="302"/>
      <c r="BM3" s="302"/>
      <c r="BN3" s="302"/>
      <c r="BO3" s="302"/>
      <c r="BP3" s="302"/>
      <c r="BQ3" s="302"/>
      <c r="BR3" s="302"/>
      <c r="BS3" s="302"/>
      <c r="BT3" s="302"/>
      <c r="BU3" s="302"/>
      <c r="BV3" s="302"/>
      <c r="BW3" s="302"/>
      <c r="BX3" s="149"/>
      <c r="BY3" s="97"/>
      <c r="BZ3" s="304" t="s">
        <v>131</v>
      </c>
      <c r="CA3" s="296" t="s">
        <v>155</v>
      </c>
      <c r="CB3" s="297"/>
      <c r="CC3" s="297"/>
      <c r="CD3" s="297"/>
      <c r="CE3" s="142"/>
      <c r="CF3" s="142"/>
      <c r="CG3" s="142"/>
      <c r="CH3" s="142"/>
      <c r="CI3" s="159" t="s">
        <v>132</v>
      </c>
      <c r="CJ3" s="284"/>
      <c r="CK3" s="285"/>
      <c r="CL3" s="286"/>
      <c r="CM3" s="144"/>
      <c r="CN3" s="144"/>
      <c r="CO3" s="144"/>
      <c r="CP3" s="144"/>
      <c r="CQ3" s="144"/>
      <c r="CR3" s="144"/>
      <c r="CS3" s="144"/>
      <c r="CT3" s="146"/>
      <c r="CU3" s="256" t="s">
        <v>166</v>
      </c>
      <c r="CV3" s="301" t="s">
        <v>138</v>
      </c>
      <c r="CW3" s="302"/>
      <c r="CX3" s="302"/>
      <c r="CY3" s="302"/>
      <c r="CZ3" s="302"/>
      <c r="DA3" s="302"/>
      <c r="DB3" s="302"/>
      <c r="DC3" s="302"/>
      <c r="DD3" s="302"/>
      <c r="DE3" s="302"/>
      <c r="DF3" s="302"/>
      <c r="DG3" s="302"/>
      <c r="DH3" s="302"/>
      <c r="DI3" s="149"/>
      <c r="DJ3" s="97"/>
      <c r="DK3" s="292" t="s">
        <v>157</v>
      </c>
      <c r="DL3" s="296" t="s">
        <v>158</v>
      </c>
      <c r="DM3" s="297"/>
      <c r="DN3" s="297"/>
      <c r="DO3" s="297"/>
      <c r="DP3" s="142"/>
      <c r="DQ3" s="142"/>
      <c r="DR3" s="142"/>
      <c r="DS3" s="142"/>
      <c r="DT3" s="142"/>
      <c r="DU3" s="142"/>
      <c r="DV3" s="142"/>
      <c r="DW3" s="142"/>
      <c r="DX3" s="159" t="s">
        <v>132</v>
      </c>
      <c r="DY3" s="284"/>
      <c r="DZ3" s="285"/>
      <c r="EA3" s="286"/>
      <c r="EB3" s="144"/>
      <c r="EC3" s="144"/>
      <c r="ED3" s="144"/>
      <c r="EE3" s="144"/>
      <c r="EF3" s="144"/>
      <c r="EG3" s="144"/>
      <c r="EH3" s="144"/>
      <c r="EI3" s="146"/>
      <c r="EJ3" s="97"/>
      <c r="EK3" s="97"/>
    </row>
    <row r="4" spans="1:141" ht="17.649999999999999" x14ac:dyDescent="0.35">
      <c r="A4" s="305"/>
      <c r="B4" s="254"/>
      <c r="C4" s="309"/>
      <c r="D4" s="310"/>
      <c r="E4" s="310"/>
      <c r="F4" s="310"/>
      <c r="G4" s="311"/>
      <c r="H4" s="254"/>
      <c r="I4" s="301"/>
      <c r="J4" s="302"/>
      <c r="K4" s="302"/>
      <c r="L4" s="302"/>
      <c r="M4" s="302"/>
      <c r="N4" s="302"/>
      <c r="O4" s="302"/>
      <c r="P4" s="302"/>
      <c r="Q4" s="302"/>
      <c r="R4" s="150"/>
      <c r="S4" s="97"/>
      <c r="T4" s="294"/>
      <c r="U4" s="298"/>
      <c r="V4" s="299"/>
      <c r="W4" s="299"/>
      <c r="X4" s="299"/>
      <c r="Y4" s="160" t="s">
        <v>163</v>
      </c>
      <c r="Z4" s="284"/>
      <c r="AA4" s="285"/>
      <c r="AB4" s="286"/>
      <c r="AC4" s="254"/>
      <c r="AD4" s="301"/>
      <c r="AE4" s="302"/>
      <c r="AF4" s="302"/>
      <c r="AG4" s="302"/>
      <c r="AH4" s="302"/>
      <c r="AI4" s="302"/>
      <c r="AJ4" s="302"/>
      <c r="AK4" s="302"/>
      <c r="AL4" s="302"/>
      <c r="AM4" s="302"/>
      <c r="AN4" s="302"/>
      <c r="AO4" s="302"/>
      <c r="AP4" s="302"/>
      <c r="AQ4" s="168"/>
      <c r="AR4" s="92"/>
      <c r="AS4" s="294"/>
      <c r="AT4" s="298"/>
      <c r="AU4" s="299"/>
      <c r="AV4" s="299"/>
      <c r="AW4" s="299"/>
      <c r="AX4" s="160" t="s">
        <v>163</v>
      </c>
      <c r="AY4" s="284"/>
      <c r="AZ4" s="285"/>
      <c r="BA4" s="286"/>
      <c r="BB4" s="145"/>
      <c r="BC4" s="145"/>
      <c r="BD4" s="145"/>
      <c r="BE4" s="145"/>
      <c r="BF4" s="145"/>
      <c r="BG4" s="145"/>
      <c r="BH4" s="145"/>
      <c r="BI4" s="148"/>
      <c r="BJ4" s="254"/>
      <c r="BK4" s="301"/>
      <c r="BL4" s="302"/>
      <c r="BM4" s="302"/>
      <c r="BN4" s="302"/>
      <c r="BO4" s="302"/>
      <c r="BP4" s="302"/>
      <c r="BQ4" s="302"/>
      <c r="BR4" s="302"/>
      <c r="BS4" s="302"/>
      <c r="BT4" s="302"/>
      <c r="BU4" s="302"/>
      <c r="BV4" s="302"/>
      <c r="BW4" s="302"/>
      <c r="BX4" s="150"/>
      <c r="BY4" s="97"/>
      <c r="BZ4" s="294"/>
      <c r="CA4" s="298"/>
      <c r="CB4" s="299"/>
      <c r="CC4" s="299"/>
      <c r="CD4" s="299"/>
      <c r="CE4" s="147"/>
      <c r="CF4" s="147"/>
      <c r="CG4" s="147"/>
      <c r="CH4" s="147"/>
      <c r="CI4" s="160" t="s">
        <v>163</v>
      </c>
      <c r="CJ4" s="284"/>
      <c r="CK4" s="285"/>
      <c r="CL4" s="286"/>
      <c r="CM4" s="145"/>
      <c r="CN4" s="145"/>
      <c r="CO4" s="145"/>
      <c r="CP4" s="145"/>
      <c r="CQ4" s="145"/>
      <c r="CR4" s="145"/>
      <c r="CS4" s="145"/>
      <c r="CT4" s="148"/>
      <c r="CU4" s="257"/>
      <c r="CV4" s="301"/>
      <c r="CW4" s="302"/>
      <c r="CX4" s="302"/>
      <c r="CY4" s="302"/>
      <c r="CZ4" s="302"/>
      <c r="DA4" s="302"/>
      <c r="DB4" s="302"/>
      <c r="DC4" s="302"/>
      <c r="DD4" s="302"/>
      <c r="DE4" s="302"/>
      <c r="DF4" s="302"/>
      <c r="DG4" s="302"/>
      <c r="DH4" s="302"/>
      <c r="DI4" s="150"/>
      <c r="DJ4" s="97"/>
      <c r="DK4" s="293"/>
      <c r="DL4" s="298"/>
      <c r="DM4" s="299"/>
      <c r="DN4" s="299"/>
      <c r="DO4" s="299"/>
      <c r="DP4" s="147"/>
      <c r="DQ4" s="147"/>
      <c r="DR4" s="147"/>
      <c r="DS4" s="147"/>
      <c r="DT4" s="147"/>
      <c r="DU4" s="147"/>
      <c r="DV4" s="147"/>
      <c r="DW4" s="147"/>
      <c r="DX4" s="160" t="s">
        <v>163</v>
      </c>
      <c r="DY4" s="284"/>
      <c r="DZ4" s="285"/>
      <c r="EA4" s="286"/>
      <c r="EB4" s="145"/>
      <c r="EC4" s="145"/>
      <c r="ED4" s="145"/>
      <c r="EE4" s="145"/>
      <c r="EF4" s="145"/>
      <c r="EG4" s="145"/>
      <c r="EH4" s="145"/>
      <c r="EI4" s="148"/>
      <c r="EJ4" s="97"/>
      <c r="EK4" s="97"/>
    </row>
    <row r="5" spans="1:141" ht="14.25" x14ac:dyDescent="0.45">
      <c r="A5" s="1" t="s">
        <v>57</v>
      </c>
      <c r="B5" s="254"/>
      <c r="C5" s="1"/>
      <c r="D5" s="1"/>
      <c r="E5" s="1"/>
      <c r="F5" s="1"/>
      <c r="G5" s="1"/>
      <c r="H5" s="254"/>
      <c r="I5" s="99" t="s">
        <v>132</v>
      </c>
      <c r="J5" s="288"/>
      <c r="K5" s="288"/>
      <c r="L5" s="288"/>
      <c r="T5" s="294"/>
      <c r="U5" s="99" t="s">
        <v>164</v>
      </c>
      <c r="V5" s="300" t="str">
        <f>start_period_1</f>
        <v/>
      </c>
      <c r="W5" s="300"/>
      <c r="X5" s="300"/>
      <c r="Y5" s="143" t="s">
        <v>188</v>
      </c>
      <c r="Z5" s="287"/>
      <c r="AA5" s="287"/>
      <c r="AB5" s="303"/>
      <c r="AC5" s="254"/>
      <c r="AD5" s="99" t="s">
        <v>132</v>
      </c>
      <c r="AE5" s="288"/>
      <c r="AF5" s="288"/>
      <c r="AG5" s="288"/>
      <c r="AS5" s="294"/>
      <c r="AX5" s="99" t="s">
        <v>164</v>
      </c>
      <c r="AY5" s="300" t="str">
        <f>start_period_2</f>
        <v/>
      </c>
      <c r="AZ5" s="300"/>
      <c r="BA5" s="300"/>
      <c r="BB5" s="143" t="s">
        <v>188</v>
      </c>
      <c r="BC5" s="287"/>
      <c r="BD5" s="287"/>
      <c r="BE5" s="287"/>
      <c r="BJ5" s="254"/>
      <c r="BK5" s="99" t="s">
        <v>132</v>
      </c>
      <c r="BL5" s="288"/>
      <c r="BM5" s="288"/>
      <c r="BN5" s="288"/>
      <c r="BZ5" s="294"/>
      <c r="CI5" s="99" t="s">
        <v>164</v>
      </c>
      <c r="CJ5" s="300" t="str">
        <f>start_period_3</f>
        <v/>
      </c>
      <c r="CK5" s="300"/>
      <c r="CL5" s="300"/>
      <c r="CM5" s="143" t="s">
        <v>188</v>
      </c>
      <c r="CN5" s="287"/>
      <c r="CO5" s="287"/>
      <c r="CP5" s="287"/>
      <c r="CU5" s="254"/>
      <c r="CV5" s="99" t="s">
        <v>132</v>
      </c>
      <c r="CW5" s="288"/>
      <c r="CX5" s="288"/>
      <c r="CY5" s="288"/>
      <c r="DK5" s="294"/>
      <c r="DX5" s="99" t="s">
        <v>164</v>
      </c>
      <c r="DY5" s="300" t="str">
        <f>start_period_4</f>
        <v/>
      </c>
      <c r="DZ5" s="300"/>
      <c r="EA5" s="300"/>
      <c r="EB5" s="143" t="s">
        <v>188</v>
      </c>
      <c r="EC5" s="287"/>
      <c r="ED5" s="287"/>
      <c r="EE5" s="287"/>
    </row>
    <row r="6" spans="1:141" ht="13.15" x14ac:dyDescent="0.4">
      <c r="A6" s="11" t="str">
        <f>TEXT(start_date,"m/d/yy")&amp;" to "&amp;(TEXT(EOMONTH(start_date,grant_term-1),"m/d/yy"))&amp;" "&amp;IF('Admin-Will be Hidden'!$C$5&lt;&gt;"", "Rev: "&amp;TEXT('Admin-Will be Hidden'!$C$5,"m/d/yy"),"")</f>
        <v xml:space="preserve">1/0/00 to 12/31/00 </v>
      </c>
      <c r="B6" s="254"/>
      <c r="C6" s="1"/>
      <c r="D6" s="1"/>
      <c r="E6" s="1"/>
      <c r="F6" s="1"/>
      <c r="G6" s="1"/>
      <c r="H6" s="254"/>
      <c r="I6" s="99" t="s">
        <v>163</v>
      </c>
      <c r="J6" s="287"/>
      <c r="K6" s="287"/>
      <c r="L6" s="287"/>
      <c r="T6" s="294"/>
      <c r="U6" s="99" t="s">
        <v>165</v>
      </c>
      <c r="V6" s="287"/>
      <c r="W6" s="287"/>
      <c r="X6" s="287"/>
      <c r="Y6" s="143" t="s">
        <v>196</v>
      </c>
      <c r="Z6" s="287"/>
      <c r="AA6" s="287"/>
      <c r="AB6" s="303"/>
      <c r="AC6" s="254"/>
      <c r="AD6" s="99" t="s">
        <v>163</v>
      </c>
      <c r="AE6" s="287"/>
      <c r="AF6" s="287"/>
      <c r="AG6" s="287"/>
      <c r="AS6" s="294"/>
      <c r="AX6" s="99" t="s">
        <v>165</v>
      </c>
      <c r="AY6" s="289"/>
      <c r="AZ6" s="290"/>
      <c r="BA6" s="291"/>
      <c r="BB6" s="9" t="s">
        <v>196</v>
      </c>
      <c r="BC6" s="288"/>
      <c r="BD6" s="288"/>
      <c r="BE6" s="288"/>
      <c r="BJ6" s="254"/>
      <c r="BK6" s="99" t="s">
        <v>163</v>
      </c>
      <c r="BL6" s="287"/>
      <c r="BM6" s="287"/>
      <c r="BN6" s="287"/>
      <c r="BZ6" s="294"/>
      <c r="CI6" s="99" t="s">
        <v>165</v>
      </c>
      <c r="CJ6" s="287"/>
      <c r="CK6" s="287"/>
      <c r="CL6" s="287"/>
      <c r="CM6" s="9" t="s">
        <v>196</v>
      </c>
      <c r="CN6" s="288"/>
      <c r="CO6" s="288"/>
      <c r="CP6" s="288"/>
      <c r="CU6" s="254"/>
      <c r="CV6" s="99" t="s">
        <v>163</v>
      </c>
      <c r="CW6" s="287"/>
      <c r="CX6" s="287"/>
      <c r="CY6" s="287"/>
      <c r="DK6" s="294"/>
      <c r="DX6" s="99" t="s">
        <v>165</v>
      </c>
      <c r="DY6" s="287"/>
      <c r="DZ6" s="287"/>
      <c r="EA6" s="287"/>
      <c r="EB6" s="9" t="s">
        <v>196</v>
      </c>
      <c r="EC6" s="288"/>
      <c r="ED6" s="288"/>
      <c r="EE6" s="288"/>
    </row>
    <row r="7" spans="1:141" ht="13.15" x14ac:dyDescent="0.4">
      <c r="A7" s="11" t="str">
        <f>"PI"&amp;": "&amp;PI_Name</f>
        <v xml:space="preserve">PI: </v>
      </c>
      <c r="B7" s="255"/>
      <c r="C7" s="1"/>
      <c r="D7" s="1"/>
      <c r="E7" s="1"/>
      <c r="F7" s="1"/>
      <c r="G7" s="1"/>
      <c r="H7" s="255"/>
      <c r="I7" s="143" t="s">
        <v>188</v>
      </c>
      <c r="J7" s="288"/>
      <c r="K7" s="288"/>
      <c r="L7" s="288"/>
      <c r="T7" s="295"/>
      <c r="U7" s="100" t="s">
        <v>129</v>
      </c>
      <c r="V7" s="101"/>
      <c r="W7" s="101"/>
      <c r="X7" s="101"/>
      <c r="Y7" s="143" t="s">
        <v>202</v>
      </c>
      <c r="Z7" s="282" t="str">
        <f>IF(AND(Z6="Final",AB32&gt;500),TEXT(AB32,"$#,##0.00")&amp;" Please Refund to RSF",TEXT(AB32,"$#,##0.00"))</f>
        <v>$0.00</v>
      </c>
      <c r="AA7" s="282"/>
      <c r="AB7" s="283"/>
      <c r="AC7" s="255"/>
      <c r="AD7" s="143" t="s">
        <v>188</v>
      </c>
      <c r="AE7" s="287"/>
      <c r="AF7" s="287"/>
      <c r="AG7" s="287"/>
      <c r="AS7" s="295"/>
      <c r="AT7" s="100" t="str">
        <f>$U7</f>
        <v>Period 1</v>
      </c>
      <c r="AU7" s="100"/>
      <c r="AV7" s="100"/>
      <c r="AW7" s="102"/>
      <c r="AX7" s="165" t="s">
        <v>130</v>
      </c>
      <c r="AY7" s="101"/>
      <c r="AZ7" s="101"/>
      <c r="BA7" s="101"/>
      <c r="BB7" s="143" t="s">
        <v>202</v>
      </c>
      <c r="BC7" s="282" t="str">
        <f>IF(AND(BC6="Final",BI32&gt;500),TEXT(BI32,"$#,##0.00")&amp;" Please Refund to RSF",TEXT(BI32,"$#,##0.00"))</f>
        <v>$0.00</v>
      </c>
      <c r="BD7" s="282"/>
      <c r="BE7" s="283"/>
      <c r="BJ7" s="255"/>
      <c r="BK7" s="143" t="s">
        <v>188</v>
      </c>
      <c r="BL7" s="288"/>
      <c r="BM7" s="288"/>
      <c r="BN7" s="288"/>
      <c r="BZ7" s="295"/>
      <c r="CA7" s="100" t="str">
        <f t="shared" ref="CA7:CA9" si="0">$U7</f>
        <v>Period 1</v>
      </c>
      <c r="CB7" s="100"/>
      <c r="CC7" s="100"/>
      <c r="CD7" s="102"/>
      <c r="CE7" s="100" t="str">
        <f t="shared" ref="CE7:CE9" si="1">$AX7</f>
        <v>Period 2</v>
      </c>
      <c r="CF7" s="101"/>
      <c r="CG7" s="101"/>
      <c r="CH7" s="102"/>
      <c r="CI7" s="100" t="s">
        <v>131</v>
      </c>
      <c r="CJ7" s="101"/>
      <c r="CK7" s="101"/>
      <c r="CL7" s="101"/>
      <c r="CM7" s="143" t="s">
        <v>202</v>
      </c>
      <c r="CN7" s="282" t="str">
        <f>IF(AND(CN6="Final",CT32&gt;500),TEXT(CT32,"$#,##0.00")&amp;" Please Refund to RSF",TEXT(CT32,"$#,##0.00"))</f>
        <v>$0.00</v>
      </c>
      <c r="CO7" s="282"/>
      <c r="CP7" s="283"/>
      <c r="CU7" s="255"/>
      <c r="CV7" s="143" t="s">
        <v>188</v>
      </c>
      <c r="CW7" s="288"/>
      <c r="CX7" s="288"/>
      <c r="CY7" s="288"/>
      <c r="DK7" s="295"/>
      <c r="DL7" s="100" t="str">
        <f t="shared" ref="DL7:DL9" si="2">$U7</f>
        <v>Period 1</v>
      </c>
      <c r="DM7" s="100"/>
      <c r="DN7" s="100"/>
      <c r="DO7" s="102"/>
      <c r="DP7" s="100" t="str">
        <f t="shared" ref="DP7:DP9" si="3">$AX7</f>
        <v>Period 2</v>
      </c>
      <c r="DQ7" s="101"/>
      <c r="DR7" s="101"/>
      <c r="DS7" s="102"/>
      <c r="DT7" s="100" t="str">
        <f t="shared" ref="DT7:DT9" si="4">$CI7</f>
        <v>Period 3</v>
      </c>
      <c r="DU7" s="101"/>
      <c r="DV7" s="101"/>
      <c r="DW7" s="102"/>
      <c r="DX7" s="100" t="s">
        <v>157</v>
      </c>
      <c r="DY7" s="101"/>
      <c r="DZ7" s="101"/>
      <c r="EA7" s="101"/>
      <c r="EB7" s="143" t="s">
        <v>202</v>
      </c>
      <c r="EC7" s="282" t="str">
        <f>IF(AND(EC6="Final",EI32&gt;500),TEXT(EI32,"$#,##0.00")&amp;" Please Refund to RSF",TEXT(EI32,"$#,##0.00"))</f>
        <v>$0.00</v>
      </c>
      <c r="ED7" s="282"/>
      <c r="EE7" s="283"/>
    </row>
    <row r="8" spans="1:141" ht="12.75" customHeight="1" x14ac:dyDescent="0.4">
      <c r="A8" s="15" t="str">
        <f>"Grant Amount: "&amp;TEXT(grant_amount,"$0,000")&amp;IF('Admin-Will be Hidden'!$C$6&lt;&gt;"", " Rev: "&amp;TEXT('Admin-Will be Hidden'!$C$6, "$0,000"),"")</f>
        <v>Grant Amount: $0,000</v>
      </c>
      <c r="B8" s="15"/>
      <c r="C8" s="1"/>
      <c r="F8" s="1"/>
      <c r="G8" s="1"/>
      <c r="I8" s="1"/>
      <c r="J8" s="104"/>
      <c r="K8" s="104"/>
      <c r="L8" s="104"/>
      <c r="N8" s="105"/>
      <c r="O8" s="104"/>
      <c r="P8" s="104"/>
      <c r="Q8" s="104"/>
      <c r="U8" s="106" t="str">
        <f>TEXT(start_period_1, "mmm dd, yyyy")&amp;" - "&amp;TEXT(end_period_1, "mmm dd, yyyy")</f>
        <v xml:space="preserve"> - </v>
      </c>
      <c r="V8" s="107"/>
      <c r="W8" s="107"/>
      <c r="X8" s="107"/>
      <c r="AD8" s="103"/>
      <c r="AE8" s="104"/>
      <c r="AF8" s="104"/>
      <c r="AG8" s="104"/>
      <c r="AI8" s="105"/>
      <c r="AJ8" s="104"/>
      <c r="AK8" s="104"/>
      <c r="AL8" s="104"/>
      <c r="AM8" s="105"/>
      <c r="AN8" s="104"/>
      <c r="AO8" s="104"/>
      <c r="AP8" s="104"/>
      <c r="AT8" s="106" t="str">
        <f t="shared" ref="AT8:AT9" si="5">$U8</f>
        <v xml:space="preserve"> - </v>
      </c>
      <c r="AU8" s="106"/>
      <c r="AV8" s="106"/>
      <c r="AW8" s="108"/>
      <c r="AX8" s="106" t="str">
        <f>TEXT(start_period_2, "mmm dd, yyyy")&amp;" - "&amp;TEXT(end_period_2, "mmm dd, yyyy")</f>
        <v xml:space="preserve"> - </v>
      </c>
      <c r="AY8" s="107"/>
      <c r="AZ8" s="107"/>
      <c r="BA8" s="107"/>
      <c r="BK8" s="103"/>
      <c r="BL8" s="104"/>
      <c r="BM8" s="104"/>
      <c r="BN8" s="104"/>
      <c r="BP8" s="105"/>
      <c r="BQ8" s="104"/>
      <c r="BR8" s="104"/>
      <c r="BS8" s="104"/>
      <c r="BT8" s="105"/>
      <c r="BU8" s="104"/>
      <c r="BV8" s="104"/>
      <c r="BW8" s="104"/>
      <c r="CA8" s="106" t="str">
        <f t="shared" si="0"/>
        <v xml:space="preserve"> - </v>
      </c>
      <c r="CB8" s="106"/>
      <c r="CC8" s="106"/>
      <c r="CD8" s="108"/>
      <c r="CE8" s="106" t="str">
        <f t="shared" si="1"/>
        <v xml:space="preserve"> - </v>
      </c>
      <c r="CF8" s="107"/>
      <c r="CG8" s="107"/>
      <c r="CH8" s="108"/>
      <c r="CI8" s="106" t="str">
        <f>TEXT(start_period_3, "mmm dd, yyyy")&amp;" - "&amp;TEXT(end_period_3, "mmm dd, yyyy")</f>
        <v xml:space="preserve"> - </v>
      </c>
      <c r="CJ8" s="107"/>
      <c r="CK8" s="107"/>
      <c r="CL8" s="107"/>
      <c r="CV8" s="103"/>
      <c r="CW8" s="104"/>
      <c r="CX8" s="104"/>
      <c r="CY8" s="104"/>
      <c r="DA8" s="105"/>
      <c r="DB8" s="104"/>
      <c r="DC8" s="104"/>
      <c r="DD8" s="104"/>
      <c r="DE8" s="105"/>
      <c r="DF8" s="104"/>
      <c r="DG8" s="104"/>
      <c r="DH8" s="104"/>
      <c r="DL8" s="106" t="str">
        <f t="shared" si="2"/>
        <v xml:space="preserve"> - </v>
      </c>
      <c r="DM8" s="106"/>
      <c r="DN8" s="106"/>
      <c r="DO8" s="108"/>
      <c r="DP8" s="106" t="str">
        <f t="shared" si="3"/>
        <v xml:space="preserve"> - </v>
      </c>
      <c r="DQ8" s="107"/>
      <c r="DR8" s="107"/>
      <c r="DS8" s="108"/>
      <c r="DT8" s="106" t="str">
        <f t="shared" si="4"/>
        <v xml:space="preserve"> - </v>
      </c>
      <c r="DU8" s="107"/>
      <c r="DV8" s="107"/>
      <c r="DW8" s="108"/>
      <c r="DX8" s="106" t="str">
        <f>TEXT(start_period_4, "mmm dd, yyyy")&amp;" - "&amp;TEXT(end_period_4, "mmm dd, yyyy")</f>
        <v xml:space="preserve"> - </v>
      </c>
      <c r="DY8" s="107"/>
      <c r="DZ8" s="107"/>
      <c r="EA8" s="107"/>
    </row>
    <row r="9" spans="1:141" ht="13.5" thickBot="1" x14ac:dyDescent="0.45">
      <c r="A9" s="109" t="str">
        <f>"Fluxx Grant: "&amp;ref_number</f>
        <v xml:space="preserve">Fluxx Grant: </v>
      </c>
      <c r="B9" s="109"/>
      <c r="C9" s="110" t="s">
        <v>66</v>
      </c>
      <c r="D9" s="110" t="s">
        <v>142</v>
      </c>
      <c r="E9" s="110" t="s">
        <v>143</v>
      </c>
      <c r="F9" s="109"/>
      <c r="G9" s="109"/>
      <c r="H9" s="111"/>
      <c r="I9" s="114" t="s">
        <v>194</v>
      </c>
      <c r="J9" s="114"/>
      <c r="K9" s="114"/>
      <c r="L9" s="113"/>
      <c r="M9" s="111"/>
      <c r="N9" s="114" t="s">
        <v>195</v>
      </c>
      <c r="O9" s="114"/>
      <c r="P9" s="114"/>
      <c r="Q9" s="114"/>
      <c r="R9" s="111"/>
      <c r="S9" s="111"/>
      <c r="T9" s="111"/>
      <c r="U9" s="112" t="s">
        <v>133</v>
      </c>
      <c r="V9" s="114"/>
      <c r="W9" s="114"/>
      <c r="X9" s="113"/>
      <c r="Y9" s="112" t="s">
        <v>136</v>
      </c>
      <c r="Z9" s="134"/>
      <c r="AA9" s="134"/>
      <c r="AB9" s="134"/>
      <c r="AC9" s="111"/>
      <c r="AD9" s="114" t="s">
        <v>194</v>
      </c>
      <c r="AE9" s="114"/>
      <c r="AF9" s="114"/>
      <c r="AG9" s="113"/>
      <c r="AH9" s="111"/>
      <c r="AI9" s="114" t="s">
        <v>195</v>
      </c>
      <c r="AJ9" s="114"/>
      <c r="AK9" s="114"/>
      <c r="AL9" s="113"/>
      <c r="AM9" s="114" t="s">
        <v>205</v>
      </c>
      <c r="AN9" s="114"/>
      <c r="AO9" s="114"/>
      <c r="AP9" s="114"/>
      <c r="AQ9" s="111"/>
      <c r="AR9" s="111"/>
      <c r="AS9" s="111"/>
      <c r="AT9" s="112" t="str">
        <f t="shared" si="5"/>
        <v>Actual</v>
      </c>
      <c r="AU9" s="112"/>
      <c r="AV9" s="112"/>
      <c r="AW9" s="113"/>
      <c r="AX9" s="112" t="s">
        <v>133</v>
      </c>
      <c r="AY9" s="114"/>
      <c r="AZ9" s="114"/>
      <c r="BA9" s="113"/>
      <c r="BB9" s="112" t="str">
        <f>"Total Actuals as of "&amp;TEXT(end_period_2, "mmm dd, yyyy")</f>
        <v xml:space="preserve">Total Actuals as of </v>
      </c>
      <c r="BC9" s="134"/>
      <c r="BD9" s="134"/>
      <c r="BE9" s="138"/>
      <c r="BF9" s="112" t="s">
        <v>136</v>
      </c>
      <c r="BG9" s="134"/>
      <c r="BH9" s="134"/>
      <c r="BI9" s="134"/>
      <c r="BJ9" s="111"/>
      <c r="BK9" s="114" t="s">
        <v>194</v>
      </c>
      <c r="BL9" s="114"/>
      <c r="BM9" s="114"/>
      <c r="BN9" s="113"/>
      <c r="BO9" s="111"/>
      <c r="BP9" s="114" t="s">
        <v>195</v>
      </c>
      <c r="BQ9" s="114"/>
      <c r="BR9" s="114"/>
      <c r="BS9" s="113"/>
      <c r="BT9" s="114" t="s">
        <v>205</v>
      </c>
      <c r="BU9" s="114"/>
      <c r="BV9" s="114"/>
      <c r="BW9" s="114"/>
      <c r="BX9" s="111"/>
      <c r="BY9" s="111"/>
      <c r="BZ9" s="111"/>
      <c r="CA9" s="112" t="str">
        <f t="shared" si="0"/>
        <v>Actual</v>
      </c>
      <c r="CB9" s="112"/>
      <c r="CC9" s="112"/>
      <c r="CD9" s="113"/>
      <c r="CE9" s="112" t="str">
        <f t="shared" si="1"/>
        <v>Actual</v>
      </c>
      <c r="CF9" s="114"/>
      <c r="CG9" s="114"/>
      <c r="CH9" s="113"/>
      <c r="CI9" s="112" t="s">
        <v>133</v>
      </c>
      <c r="CJ9" s="114"/>
      <c r="CK9" s="114"/>
      <c r="CL9" s="113"/>
      <c r="CM9" s="112" t="str">
        <f>"Total Actuals as of "&amp;TEXT(end_period_3, "mmm dd, yyyy")</f>
        <v xml:space="preserve">Total Actuals as of </v>
      </c>
      <c r="CN9" s="134"/>
      <c r="CO9" s="134"/>
      <c r="CP9" s="138"/>
      <c r="CQ9" s="112" t="s">
        <v>136</v>
      </c>
      <c r="CR9" s="134"/>
      <c r="CS9" s="134"/>
      <c r="CT9" s="134"/>
      <c r="CU9" s="111"/>
      <c r="CV9" s="114" t="s">
        <v>194</v>
      </c>
      <c r="CW9" s="114"/>
      <c r="CX9" s="114"/>
      <c r="CY9" s="113"/>
      <c r="CZ9" s="111"/>
      <c r="DA9" s="114" t="s">
        <v>195</v>
      </c>
      <c r="DB9" s="114"/>
      <c r="DC9" s="114"/>
      <c r="DD9" s="113"/>
      <c r="DE9" s="114" t="s">
        <v>205</v>
      </c>
      <c r="DF9" s="114"/>
      <c r="DG9" s="114"/>
      <c r="DH9" s="114"/>
      <c r="DI9" s="111"/>
      <c r="DJ9" s="111"/>
      <c r="DK9" s="111"/>
      <c r="DL9" s="112" t="str">
        <f t="shared" si="2"/>
        <v>Actual</v>
      </c>
      <c r="DM9" s="112"/>
      <c r="DN9" s="112"/>
      <c r="DO9" s="113"/>
      <c r="DP9" s="112" t="str">
        <f t="shared" si="3"/>
        <v>Actual</v>
      </c>
      <c r="DQ9" s="114"/>
      <c r="DR9" s="114"/>
      <c r="DS9" s="113"/>
      <c r="DT9" s="112" t="str">
        <f t="shared" si="4"/>
        <v>Actual</v>
      </c>
      <c r="DU9" s="114"/>
      <c r="DV9" s="114"/>
      <c r="DW9" s="113"/>
      <c r="DX9" s="112" t="s">
        <v>133</v>
      </c>
      <c r="DY9" s="114"/>
      <c r="DZ9" s="114"/>
      <c r="EA9" s="113"/>
      <c r="EB9" s="112" t="str">
        <f>"Total Actuals as of "&amp;TEXT(end_period_4, "mmm dd, yyyy")</f>
        <v xml:space="preserve">Total Actuals as of </v>
      </c>
      <c r="EC9" s="134"/>
      <c r="ED9" s="134"/>
      <c r="EE9" s="138"/>
      <c r="EF9" s="112" t="s">
        <v>136</v>
      </c>
      <c r="EG9" s="134"/>
      <c r="EH9" s="134"/>
      <c r="EI9" s="134"/>
      <c r="EJ9" s="111"/>
      <c r="EK9" s="111"/>
    </row>
    <row r="10" spans="1:141" ht="26.25" x14ac:dyDescent="0.4">
      <c r="A10" s="116" t="s">
        <v>58</v>
      </c>
      <c r="B10" s="117"/>
      <c r="C10" s="117" t="str">
        <f>PROPER(grantee_org)</f>
        <v/>
      </c>
      <c r="D10" s="117" t="str">
        <f>PROPER(subcontractor1)</f>
        <v/>
      </c>
      <c r="E10" s="117" t="str">
        <f>PROPER(subcontractor2)</f>
        <v/>
      </c>
      <c r="F10" s="117"/>
      <c r="G10" s="117" t="s">
        <v>50</v>
      </c>
      <c r="H10" s="19"/>
      <c r="I10" s="117" t="str">
        <f>PROPER(grantee_org)</f>
        <v/>
      </c>
      <c r="J10" s="117" t="str">
        <f>PROPER(subcontractor1)</f>
        <v/>
      </c>
      <c r="K10" s="117" t="str">
        <f>PROPER(subcontractor2)</f>
        <v/>
      </c>
      <c r="L10" s="118" t="s">
        <v>50</v>
      </c>
      <c r="M10" s="19"/>
      <c r="N10" s="117" t="str">
        <f>PROPER(grantee_org)</f>
        <v/>
      </c>
      <c r="O10" s="117" t="str">
        <f>PROPER(subcontractor1)</f>
        <v/>
      </c>
      <c r="P10" s="117" t="str">
        <f>PROPER(subcontractor2)</f>
        <v/>
      </c>
      <c r="Q10" s="117" t="s">
        <v>50</v>
      </c>
      <c r="R10" s="19"/>
      <c r="S10" s="19"/>
      <c r="T10" s="19"/>
      <c r="U10" s="117" t="str">
        <f>PROPER(grantee_org)</f>
        <v/>
      </c>
      <c r="V10" s="117" t="str">
        <f>PROPER(subcontractor1)</f>
        <v/>
      </c>
      <c r="W10" s="117" t="str">
        <f>PROPER(subcontractor2)</f>
        <v/>
      </c>
      <c r="X10" s="118" t="s">
        <v>151</v>
      </c>
      <c r="Y10" s="117" t="str">
        <f>PROPER(grantee_org)</f>
        <v/>
      </c>
      <c r="Z10" s="117" t="str">
        <f>PROPER(subcontractor1)</f>
        <v/>
      </c>
      <c r="AA10" s="117" t="str">
        <f>PROPER(subcontractor2)</f>
        <v/>
      </c>
      <c r="AB10" s="117" t="s">
        <v>19</v>
      </c>
      <c r="AC10" s="19"/>
      <c r="AD10" s="117" t="str">
        <f>PROPER(grantee_org)</f>
        <v/>
      </c>
      <c r="AE10" s="117" t="str">
        <f>PROPER(subcontractor1)</f>
        <v/>
      </c>
      <c r="AF10" s="117" t="str">
        <f>PROPER(subcontractor2)</f>
        <v/>
      </c>
      <c r="AG10" s="118" t="s">
        <v>50</v>
      </c>
      <c r="AH10" s="19"/>
      <c r="AI10" s="117" t="str">
        <f>PROPER(grantee_org)</f>
        <v/>
      </c>
      <c r="AJ10" s="117" t="str">
        <f>PROPER(subcontractor1)</f>
        <v/>
      </c>
      <c r="AK10" s="117" t="str">
        <f>PROPER(subcontractor2)</f>
        <v/>
      </c>
      <c r="AL10" s="118" t="s">
        <v>50</v>
      </c>
      <c r="AM10" s="117" t="str">
        <f>PROPER(grantee_org)</f>
        <v/>
      </c>
      <c r="AN10" s="117" t="str">
        <f>PROPER(subcontractor1)</f>
        <v/>
      </c>
      <c r="AO10" s="117" t="str">
        <f>PROPER(subcontractor2)</f>
        <v/>
      </c>
      <c r="AP10" s="117" t="s">
        <v>50</v>
      </c>
      <c r="AQ10" s="19"/>
      <c r="AR10" s="19"/>
      <c r="AS10" s="19"/>
      <c r="AT10" s="117" t="str">
        <f>PROPER(grantee_org)</f>
        <v/>
      </c>
      <c r="AU10" s="117" t="str">
        <f>PROPER(subcontractor1)</f>
        <v/>
      </c>
      <c r="AV10" s="117" t="str">
        <f>PROPER(subcontractor2)</f>
        <v/>
      </c>
      <c r="AW10" s="118" t="s">
        <v>151</v>
      </c>
      <c r="AX10" s="117" t="str">
        <f>PROPER(grantee_org)</f>
        <v/>
      </c>
      <c r="AY10" s="117" t="str">
        <f>PROPER(subcontractor1)</f>
        <v/>
      </c>
      <c r="AZ10" s="117" t="str">
        <f>PROPER(subcontractor2)</f>
        <v/>
      </c>
      <c r="BA10" s="118" t="s">
        <v>154</v>
      </c>
      <c r="BB10" s="117" t="str">
        <f>PROPER(grantee_org)</f>
        <v/>
      </c>
      <c r="BC10" s="117" t="str">
        <f>PROPER(subcontractor1)</f>
        <v/>
      </c>
      <c r="BD10" s="117" t="str">
        <f>PROPER(subcontractor2)</f>
        <v/>
      </c>
      <c r="BE10" s="118" t="s">
        <v>19</v>
      </c>
      <c r="BF10" s="117" t="str">
        <f>PROPER(grantee_org)</f>
        <v/>
      </c>
      <c r="BG10" s="117" t="str">
        <f>PROPER(subcontractor1)</f>
        <v/>
      </c>
      <c r="BH10" s="117" t="str">
        <f>PROPER(subcontractor2)</f>
        <v/>
      </c>
      <c r="BI10" s="117" t="s">
        <v>19</v>
      </c>
      <c r="BJ10" s="19"/>
      <c r="BK10" s="117" t="str">
        <f>PROPER(grantee_org)</f>
        <v/>
      </c>
      <c r="BL10" s="117" t="str">
        <f>PROPER(subcontractor1)</f>
        <v/>
      </c>
      <c r="BM10" s="117" t="str">
        <f>PROPER(subcontractor2)</f>
        <v/>
      </c>
      <c r="BN10" s="118" t="s">
        <v>50</v>
      </c>
      <c r="BO10" s="19"/>
      <c r="BP10" s="117" t="str">
        <f>PROPER(grantee_org)</f>
        <v/>
      </c>
      <c r="BQ10" s="117" t="str">
        <f>PROPER(subcontractor1)</f>
        <v/>
      </c>
      <c r="BR10" s="117" t="str">
        <f>PROPER(subcontractor2)</f>
        <v/>
      </c>
      <c r="BS10" s="118" t="s">
        <v>50</v>
      </c>
      <c r="BT10" s="117" t="str">
        <f>PROPER(grantee_org)</f>
        <v/>
      </c>
      <c r="BU10" s="117" t="str">
        <f>PROPER(subcontractor1)</f>
        <v/>
      </c>
      <c r="BV10" s="117" t="str">
        <f>PROPER(subcontractor2)</f>
        <v/>
      </c>
      <c r="BW10" s="117" t="s">
        <v>50</v>
      </c>
      <c r="BX10" s="19"/>
      <c r="BY10" s="19"/>
      <c r="BZ10" s="19"/>
      <c r="CA10" s="117" t="str">
        <f>PROPER(grantee_org)</f>
        <v/>
      </c>
      <c r="CB10" s="117" t="str">
        <f>PROPER(subcontractor1)</f>
        <v/>
      </c>
      <c r="CC10" s="117" t="str">
        <f>PROPER(subcontractor2)</f>
        <v/>
      </c>
      <c r="CD10" s="118" t="s">
        <v>151</v>
      </c>
      <c r="CE10" s="117" t="str">
        <f>PROPER(grantee_org)</f>
        <v/>
      </c>
      <c r="CF10" s="117" t="str">
        <f>PROPER(subcontractor1)</f>
        <v/>
      </c>
      <c r="CG10" s="117" t="str">
        <f>PROPER(subcontractor2)</f>
        <v/>
      </c>
      <c r="CH10" s="118" t="s">
        <v>154</v>
      </c>
      <c r="CI10" s="117" t="str">
        <f>PROPER(grantee_org)</f>
        <v/>
      </c>
      <c r="CJ10" s="117" t="str">
        <f>PROPER(subcontractor1)</f>
        <v/>
      </c>
      <c r="CK10" s="117" t="str">
        <f>PROPER(subcontractor2)</f>
        <v/>
      </c>
      <c r="CL10" s="118" t="s">
        <v>156</v>
      </c>
      <c r="CM10" s="117" t="str">
        <f>PROPER(grantee_org)</f>
        <v/>
      </c>
      <c r="CN10" s="117" t="str">
        <f>PROPER(subcontractor1)</f>
        <v/>
      </c>
      <c r="CO10" s="117" t="str">
        <f>PROPER(subcontractor2)</f>
        <v/>
      </c>
      <c r="CP10" s="118" t="s">
        <v>19</v>
      </c>
      <c r="CQ10" s="117" t="str">
        <f>PROPER(grantee_org)</f>
        <v/>
      </c>
      <c r="CR10" s="117" t="str">
        <f>PROPER(subcontractor1)</f>
        <v/>
      </c>
      <c r="CS10" s="117" t="str">
        <f>PROPER(subcontractor2)</f>
        <v/>
      </c>
      <c r="CT10" s="117" t="s">
        <v>19</v>
      </c>
      <c r="CU10" s="19"/>
      <c r="CV10" s="117" t="str">
        <f>PROPER(grantee_org)</f>
        <v/>
      </c>
      <c r="CW10" s="117" t="str">
        <f>PROPER(subcontractor1)</f>
        <v/>
      </c>
      <c r="CX10" s="117" t="str">
        <f>PROPER(subcontractor2)</f>
        <v/>
      </c>
      <c r="CY10" s="118" t="s">
        <v>50</v>
      </c>
      <c r="CZ10" s="19"/>
      <c r="DA10" s="117" t="str">
        <f>PROPER(grantee_org)</f>
        <v/>
      </c>
      <c r="DB10" s="117" t="str">
        <f>PROPER(subcontractor1)</f>
        <v/>
      </c>
      <c r="DC10" s="117" t="str">
        <f>PROPER(subcontractor2)</f>
        <v/>
      </c>
      <c r="DD10" s="118" t="s">
        <v>50</v>
      </c>
      <c r="DE10" s="117" t="str">
        <f>PROPER(grantee_org)</f>
        <v/>
      </c>
      <c r="DF10" s="117" t="str">
        <f>PROPER(subcontractor1)</f>
        <v/>
      </c>
      <c r="DG10" s="117" t="str">
        <f>PROPER(subcontractor2)</f>
        <v/>
      </c>
      <c r="DH10" s="117" t="s">
        <v>50</v>
      </c>
      <c r="DI10" s="19"/>
      <c r="DJ10" s="19"/>
      <c r="DK10" s="19"/>
      <c r="DL10" s="117" t="str">
        <f>PROPER(grantee_org)</f>
        <v/>
      </c>
      <c r="DM10" s="117" t="str">
        <f>PROPER(subcontractor1)</f>
        <v/>
      </c>
      <c r="DN10" s="117" t="str">
        <f>PROPER(subcontractor2)</f>
        <v/>
      </c>
      <c r="DO10" s="118" t="s">
        <v>151</v>
      </c>
      <c r="DP10" s="117" t="str">
        <f>PROPER(grantee_org)</f>
        <v/>
      </c>
      <c r="DQ10" s="117" t="str">
        <f>PROPER(subcontractor1)</f>
        <v/>
      </c>
      <c r="DR10" s="117" t="str">
        <f>PROPER(subcontractor2)</f>
        <v/>
      </c>
      <c r="DS10" s="118" t="s">
        <v>154</v>
      </c>
      <c r="DT10" s="117" t="str">
        <f>PROPER(grantee_org)</f>
        <v/>
      </c>
      <c r="DU10" s="117" t="str">
        <f>PROPER(subcontractor1)</f>
        <v/>
      </c>
      <c r="DV10" s="117" t="str">
        <f>PROPER(subcontractor2)</f>
        <v/>
      </c>
      <c r="DW10" s="118" t="s">
        <v>156</v>
      </c>
      <c r="DX10" s="117" t="str">
        <f>PROPER(grantee_org)</f>
        <v/>
      </c>
      <c r="DY10" s="117" t="str">
        <f>PROPER(subcontractor1)</f>
        <v/>
      </c>
      <c r="DZ10" s="117" t="str">
        <f>PROPER(subcontractor2)</f>
        <v/>
      </c>
      <c r="EA10" s="118" t="s">
        <v>159</v>
      </c>
      <c r="EB10" s="117" t="str">
        <f>PROPER(grantee_org)</f>
        <v/>
      </c>
      <c r="EC10" s="117" t="str">
        <f>PROPER(subcontractor1)</f>
        <v/>
      </c>
      <c r="ED10" s="117" t="str">
        <f>PROPER(subcontractor2)</f>
        <v/>
      </c>
      <c r="EE10" s="118" t="s">
        <v>19</v>
      </c>
      <c r="EF10" s="117" t="str">
        <f>PROPER(grantee_org)</f>
        <v/>
      </c>
      <c r="EG10" s="117" t="str">
        <f>PROPER(subcontractor1)</f>
        <v/>
      </c>
      <c r="EH10" s="117" t="str">
        <f>PROPER(subcontractor2)</f>
        <v/>
      </c>
      <c r="EI10" s="117" t="s">
        <v>19</v>
      </c>
      <c r="EJ10" s="19"/>
      <c r="EK10" s="19"/>
    </row>
    <row r="11" spans="1:141" ht="15" hidden="1" customHeight="1" outlineLevel="1" x14ac:dyDescent="0.4">
      <c r="A11" s="29" t="s">
        <v>300</v>
      </c>
      <c r="B11" s="19"/>
      <c r="C11" s="19"/>
      <c r="D11" s="19"/>
      <c r="E11" s="19"/>
      <c r="F11" s="19"/>
      <c r="G11" s="19"/>
      <c r="H11" s="19"/>
      <c r="I11" s="19"/>
      <c r="J11" s="19"/>
      <c r="K11" s="19"/>
      <c r="L11" s="206"/>
      <c r="M11" s="19"/>
      <c r="N11" s="19"/>
      <c r="O11" s="19"/>
      <c r="P11" s="19"/>
      <c r="Q11" s="19"/>
      <c r="R11" s="19"/>
      <c r="S11" s="19"/>
      <c r="T11" s="19"/>
      <c r="U11" s="19"/>
      <c r="V11" s="19"/>
      <c r="W11" s="19"/>
      <c r="X11" s="206"/>
      <c r="Y11" s="19"/>
      <c r="Z11" s="19"/>
      <c r="AA11" s="19"/>
      <c r="AB11" s="19"/>
      <c r="AC11" s="19"/>
      <c r="AD11" s="19"/>
      <c r="AE11" s="19"/>
      <c r="AF11" s="19"/>
      <c r="AG11" s="206"/>
      <c r="AH11" s="19"/>
      <c r="AI11" s="19"/>
      <c r="AJ11" s="19"/>
      <c r="AK11" s="19"/>
      <c r="AL11" s="206"/>
      <c r="AM11" s="19"/>
      <c r="AN11" s="19"/>
      <c r="AO11" s="19"/>
      <c r="AP11" s="19"/>
      <c r="AQ11" s="19"/>
      <c r="AR11" s="19"/>
      <c r="AS11" s="19"/>
      <c r="AT11" s="19"/>
      <c r="AU11" s="19"/>
      <c r="AV11" s="19"/>
      <c r="AW11" s="206"/>
      <c r="AX11" s="19"/>
      <c r="AY11" s="19"/>
      <c r="AZ11" s="19"/>
      <c r="BA11" s="206"/>
      <c r="BB11" s="19"/>
      <c r="BC11" s="19"/>
      <c r="BD11" s="19"/>
      <c r="BE11" s="206"/>
      <c r="BF11" s="19"/>
      <c r="BG11" s="19"/>
      <c r="BH11" s="19"/>
      <c r="BI11" s="19"/>
      <c r="BJ11" s="19"/>
      <c r="BK11" s="19"/>
      <c r="BL11" s="19"/>
      <c r="BM11" s="19"/>
      <c r="BN11" s="206"/>
      <c r="BO11" s="19"/>
      <c r="BP11" s="19"/>
      <c r="BQ11" s="19"/>
      <c r="BR11" s="19"/>
      <c r="BS11" s="206"/>
      <c r="BT11" s="19"/>
      <c r="BU11" s="19"/>
      <c r="BV11" s="19"/>
      <c r="BW11" s="19"/>
      <c r="BX11" s="19"/>
      <c r="BY11" s="19"/>
      <c r="BZ11" s="19"/>
      <c r="CA11" s="19"/>
      <c r="CB11" s="19"/>
      <c r="CC11" s="19"/>
      <c r="CD11" s="206"/>
      <c r="CE11" s="19"/>
      <c r="CF11" s="19"/>
      <c r="CG11" s="19"/>
      <c r="CH11" s="206"/>
      <c r="CI11" s="19"/>
      <c r="CJ11" s="19"/>
      <c r="CK11" s="19"/>
      <c r="CL11" s="206"/>
      <c r="CM11" s="19"/>
      <c r="CN11" s="19"/>
      <c r="CO11" s="19"/>
      <c r="CP11" s="206"/>
      <c r="CQ11" s="19"/>
      <c r="CR11" s="19"/>
      <c r="CS11" s="19"/>
      <c r="CT11" s="19"/>
      <c r="CU11" s="19"/>
      <c r="CV11" s="19"/>
      <c r="CW11" s="19"/>
      <c r="CX11" s="19"/>
      <c r="CY11" s="206"/>
      <c r="CZ11" s="19"/>
      <c r="DA11" s="19"/>
      <c r="DB11" s="19"/>
      <c r="DC11" s="19"/>
      <c r="DD11" s="206"/>
      <c r="DE11" s="19"/>
      <c r="DF11" s="19"/>
      <c r="DG11" s="19"/>
      <c r="DH11" s="19"/>
      <c r="DI11" s="19"/>
      <c r="DJ11" s="19"/>
      <c r="DK11" s="19"/>
      <c r="DL11" s="19"/>
      <c r="DM11" s="19"/>
      <c r="DN11" s="19"/>
      <c r="DO11" s="206"/>
      <c r="DP11" s="19"/>
      <c r="DQ11" s="19"/>
      <c r="DR11" s="19"/>
      <c r="DS11" s="206"/>
      <c r="DT11" s="19"/>
      <c r="DU11" s="19"/>
      <c r="DV11" s="19"/>
      <c r="DW11" s="206"/>
      <c r="DX11" s="19"/>
      <c r="DY11" s="19"/>
      <c r="DZ11" s="19"/>
      <c r="EA11" s="206"/>
      <c r="EB11" s="19"/>
      <c r="EC11" s="19"/>
      <c r="ED11" s="19"/>
      <c r="EE11" s="206"/>
      <c r="EF11" s="19"/>
      <c r="EG11" s="19"/>
      <c r="EH11" s="19"/>
      <c r="EI11" s="19"/>
      <c r="EJ11" s="19"/>
      <c r="EK11" s="19"/>
    </row>
    <row r="12" spans="1:141" ht="15" hidden="1" customHeight="1" outlineLevel="1" x14ac:dyDescent="0.45">
      <c r="A12" s="9" t="s">
        <v>288</v>
      </c>
      <c r="C12" s="122">
        <f>org_pi_sal</f>
        <v>0</v>
      </c>
      <c r="D12" s="122" cm="1">
        <f t="array" ref="D12">sub1_pi</f>
        <v>0</v>
      </c>
      <c r="E12" s="122">
        <f>sub2_pi</f>
        <v>0</v>
      </c>
      <c r="F12" s="10"/>
      <c r="G12" s="122">
        <f>SUM(C12:F12)</f>
        <v>0</v>
      </c>
      <c r="I12" s="136"/>
      <c r="J12" s="136"/>
      <c r="K12" s="136"/>
      <c r="L12" s="127">
        <f>SUM(I12:K12)</f>
        <v>0</v>
      </c>
      <c r="N12" s="130">
        <f>C12+I12</f>
        <v>0</v>
      </c>
      <c r="O12" s="122">
        <f t="shared" ref="O12:O13" si="6">D12+J12</f>
        <v>0</v>
      </c>
      <c r="P12" s="122">
        <f t="shared" ref="P12:P13" si="7">E12+K12</f>
        <v>0</v>
      </c>
      <c r="Q12" s="122">
        <f>SUM(N12:P12)</f>
        <v>0</v>
      </c>
      <c r="U12" s="89"/>
      <c r="V12" s="89"/>
      <c r="W12" s="89"/>
      <c r="X12" s="127">
        <f>SUM(U12:W12)</f>
        <v>0</v>
      </c>
      <c r="Y12" s="130">
        <f>N12-U12</f>
        <v>0</v>
      </c>
      <c r="Z12" s="122">
        <f t="shared" ref="Z12:Z14" si="8">O12-V12</f>
        <v>0</v>
      </c>
      <c r="AA12" s="122">
        <f t="shared" ref="AA12:AA14" si="9">P12-W12</f>
        <v>0</v>
      </c>
      <c r="AB12" s="122">
        <f>SUM(Y12:AA12)</f>
        <v>0</v>
      </c>
      <c r="AD12" s="135"/>
      <c r="AE12" s="136"/>
      <c r="AF12" s="136"/>
      <c r="AG12" s="127">
        <f>SUM(AD12:AF12)</f>
        <v>0</v>
      </c>
      <c r="AI12" s="130">
        <f t="shared" ref="AI12:AI13" si="10">N12+AD12</f>
        <v>0</v>
      </c>
      <c r="AJ12" s="122">
        <f t="shared" ref="AJ12:AJ15" si="11">O12+AE12</f>
        <v>0</v>
      </c>
      <c r="AK12" s="122">
        <f t="shared" ref="AK12:AK15" si="12">P12+AF12</f>
        <v>0</v>
      </c>
      <c r="AL12" s="133">
        <f>SUM(AI12:AK12)</f>
        <v>0</v>
      </c>
      <c r="AM12" s="130">
        <f t="shared" ref="AM12:AM15" si="13">AI12-U12</f>
        <v>0</v>
      </c>
      <c r="AN12" s="122">
        <f t="shared" ref="AN12:AN15" si="14">AJ12-V12</f>
        <v>0</v>
      </c>
      <c r="AO12" s="122">
        <f t="shared" ref="AO12:AO15" si="15">AK12-W12</f>
        <v>0</v>
      </c>
      <c r="AP12" s="122">
        <f>SUM(AM12:AO12)</f>
        <v>0</v>
      </c>
      <c r="AT12" s="122">
        <f>$U12</f>
        <v>0</v>
      </c>
      <c r="AU12" s="122">
        <f>$V12</f>
        <v>0</v>
      </c>
      <c r="AV12" s="122">
        <f>$W12</f>
        <v>0</v>
      </c>
      <c r="AW12" s="133">
        <f>$X12</f>
        <v>0</v>
      </c>
      <c r="AX12" s="89"/>
      <c r="AY12" s="89"/>
      <c r="AZ12" s="89"/>
      <c r="BA12" s="127">
        <f>SUM(AX12:AZ12)</f>
        <v>0</v>
      </c>
      <c r="BB12" s="130">
        <f>SUMIFS($AT12:$BA12,$AT$10:$BA$10,BB$10)</f>
        <v>0</v>
      </c>
      <c r="BC12" s="122">
        <f t="shared" ref="BC12:BD14" si="16">SUMIFS($AT12:$BA12,$AT$10:$BA$10,BC$10)</f>
        <v>0</v>
      </c>
      <c r="BD12" s="122">
        <f t="shared" si="16"/>
        <v>0</v>
      </c>
      <c r="BE12" s="133">
        <f>SUM(BB12:BD12)</f>
        <v>0</v>
      </c>
      <c r="BF12" s="130">
        <f>AI12-BB12</f>
        <v>0</v>
      </c>
      <c r="BG12" s="122">
        <f>AJ12-BC12</f>
        <v>0</v>
      </c>
      <c r="BH12" s="122">
        <f t="shared" ref="BH12:BH14" si="17">AK12-BD12</f>
        <v>0</v>
      </c>
      <c r="BI12" s="122">
        <f>SUM(BF12:BH12)</f>
        <v>0</v>
      </c>
      <c r="BK12" s="135"/>
      <c r="BL12" s="136"/>
      <c r="BM12" s="136"/>
      <c r="BN12" s="127">
        <f>SUM(BK12:BM12)</f>
        <v>0</v>
      </c>
      <c r="BP12" s="130">
        <f t="shared" ref="BP12:BP14" si="18">AI12+BK12</f>
        <v>0</v>
      </c>
      <c r="BQ12" s="122">
        <f t="shared" ref="BQ12:BQ14" si="19">AJ12+BL12</f>
        <v>0</v>
      </c>
      <c r="BR12" s="122">
        <f t="shared" ref="BR12:BR14" si="20">AK12+BM12</f>
        <v>0</v>
      </c>
      <c r="BS12" s="133">
        <f>SUM(BP12:BR12)</f>
        <v>0</v>
      </c>
      <c r="BT12" s="130">
        <f>BP12-BB12</f>
        <v>0</v>
      </c>
      <c r="BU12" s="122">
        <f t="shared" ref="BU12:BU14" si="21">BQ12-BC12</f>
        <v>0</v>
      </c>
      <c r="BV12" s="122">
        <f t="shared" ref="BV12:BV14" si="22">BR12-BD12</f>
        <v>0</v>
      </c>
      <c r="BW12" s="122">
        <f>SUM(BT12:BV12)</f>
        <v>0</v>
      </c>
      <c r="CA12" s="122">
        <f>$U12</f>
        <v>0</v>
      </c>
      <c r="CB12" s="122">
        <f>$V12</f>
        <v>0</v>
      </c>
      <c r="CC12" s="122">
        <f>$W12</f>
        <v>0</v>
      </c>
      <c r="CD12" s="133">
        <f>$X12</f>
        <v>0</v>
      </c>
      <c r="CE12" s="122">
        <f>$AX12</f>
        <v>0</v>
      </c>
      <c r="CF12" s="122">
        <f>$AY12</f>
        <v>0</v>
      </c>
      <c r="CG12" s="122">
        <f>$AZ12</f>
        <v>0</v>
      </c>
      <c r="CH12" s="133">
        <f>$BA12</f>
        <v>0</v>
      </c>
      <c r="CI12" s="89"/>
      <c r="CJ12" s="89"/>
      <c r="CK12" s="89"/>
      <c r="CL12" s="127">
        <f>SUM(CI12:CK12)</f>
        <v>0</v>
      </c>
      <c r="CM12" s="130">
        <f>SUMIFS($CA12:$CL12,$CA$10:$CL$10,CM$10)</f>
        <v>0</v>
      </c>
      <c r="CN12" s="122">
        <f>SUMIFS($CA12:$CL12,$CA$10:$CL$10,CN$10)</f>
        <v>0</v>
      </c>
      <c r="CO12" s="122">
        <f>SUMIFS($CA12:$CL12,$CA$10:$CL$10,CO$10)</f>
        <v>0</v>
      </c>
      <c r="CP12" s="133">
        <f>SUM(CM12:CO12)</f>
        <v>0</v>
      </c>
      <c r="CQ12" s="130">
        <f>BP12-CM12</f>
        <v>0</v>
      </c>
      <c r="CR12" s="122">
        <f t="shared" ref="CR12:CR14" si="23">BQ12-CN12</f>
        <v>0</v>
      </c>
      <c r="CS12" s="122">
        <f t="shared" ref="CS12:CS14" si="24">BR12-CO12</f>
        <v>0</v>
      </c>
      <c r="CT12" s="122">
        <f>SUM(CQ12:CS12)</f>
        <v>0</v>
      </c>
      <c r="CV12" s="135"/>
      <c r="CW12" s="136"/>
      <c r="CX12" s="136"/>
      <c r="CY12" s="127">
        <f>SUM(CV12:CX12)</f>
        <v>0</v>
      </c>
      <c r="DA12" s="130">
        <f t="shared" ref="DA12:DA14" si="25">BP12+CV12</f>
        <v>0</v>
      </c>
      <c r="DB12" s="122">
        <f t="shared" ref="DB12:DB14" si="26">BQ12+CW12</f>
        <v>0</v>
      </c>
      <c r="DC12" s="122">
        <f t="shared" ref="DC12:DC14" si="27">BR12+CX12</f>
        <v>0</v>
      </c>
      <c r="DD12" s="133">
        <f>SUM(DA12:DC12)</f>
        <v>0</v>
      </c>
      <c r="DE12" s="130">
        <f t="shared" ref="DE12:DE14" si="28">DA12-CM12</f>
        <v>0</v>
      </c>
      <c r="DF12" s="122">
        <f t="shared" ref="DF12:DF14" si="29">DB12-CN12</f>
        <v>0</v>
      </c>
      <c r="DG12" s="122">
        <f t="shared" ref="DG12:DG14" si="30">DC12-CO12</f>
        <v>0</v>
      </c>
      <c r="DH12" s="122">
        <f>SUM(DE12:DG12)</f>
        <v>0</v>
      </c>
      <c r="DL12" s="122">
        <f>$U12</f>
        <v>0</v>
      </c>
      <c r="DM12" s="122">
        <f>$V12</f>
        <v>0</v>
      </c>
      <c r="DN12" s="122">
        <f>$W12</f>
        <v>0</v>
      </c>
      <c r="DO12" s="133">
        <f>$X12</f>
        <v>0</v>
      </c>
      <c r="DP12" s="122">
        <f>$AX12</f>
        <v>0</v>
      </c>
      <c r="DQ12" s="122">
        <f>$AY12</f>
        <v>0</v>
      </c>
      <c r="DR12" s="122">
        <f>$AZ12</f>
        <v>0</v>
      </c>
      <c r="DS12" s="133">
        <f>$BA12</f>
        <v>0</v>
      </c>
      <c r="DT12" s="122">
        <f>$CI12</f>
        <v>0</v>
      </c>
      <c r="DU12" s="122">
        <f>$CJ12</f>
        <v>0</v>
      </c>
      <c r="DV12" s="122">
        <f>$CK12</f>
        <v>0</v>
      </c>
      <c r="DW12" s="133">
        <f>$CL12</f>
        <v>0</v>
      </c>
      <c r="DX12" s="89"/>
      <c r="DY12" s="89"/>
      <c r="DZ12" s="89"/>
      <c r="EA12" s="127">
        <f>SUM(DX12:DZ12)</f>
        <v>0</v>
      </c>
      <c r="EB12" s="130">
        <f>SUMIFS($DL12:$EA12,$DL$10:$EA$10,EB$10)</f>
        <v>0</v>
      </c>
      <c r="EC12" s="122">
        <f t="shared" ref="EC12:ED15" si="31">SUMIFS($DL12:$EA12,$DL$10:$EA$10,EC$10)</f>
        <v>0</v>
      </c>
      <c r="ED12" s="122">
        <f t="shared" si="31"/>
        <v>0</v>
      </c>
      <c r="EE12" s="133">
        <f>SUM(EB12:ED12)</f>
        <v>0</v>
      </c>
      <c r="EF12" s="130">
        <f>DA12-EB12</f>
        <v>0</v>
      </c>
      <c r="EG12" s="122">
        <f t="shared" ref="EG12:EG15" si="32">DB12-EC12</f>
        <v>0</v>
      </c>
      <c r="EH12" s="122">
        <f t="shared" ref="EH12:EH15" si="33">DC12-ED12</f>
        <v>0</v>
      </c>
      <c r="EI12" s="122">
        <f>SUM(EF12:EH12)</f>
        <v>0</v>
      </c>
    </row>
    <row r="13" spans="1:141" ht="14.25" hidden="1" outlineLevel="1" x14ac:dyDescent="0.45">
      <c r="A13" s="9" t="s">
        <v>289</v>
      </c>
      <c r="C13" s="123">
        <f>org_cop1_sal</f>
        <v>0</v>
      </c>
      <c r="D13" s="123">
        <f>sub1_cop1</f>
        <v>0</v>
      </c>
      <c r="E13" s="123">
        <f>sub2_cop1</f>
        <v>0</v>
      </c>
      <c r="F13" s="7"/>
      <c r="G13" s="123">
        <f>SUM(C13:F13)</f>
        <v>0</v>
      </c>
      <c r="I13" s="136"/>
      <c r="J13" s="136"/>
      <c r="K13" s="136"/>
      <c r="L13" s="128">
        <f>SUM(I13:K13)</f>
        <v>0</v>
      </c>
      <c r="N13" s="126">
        <f t="shared" ref="N13" si="34">C13+I13</f>
        <v>0</v>
      </c>
      <c r="O13" s="123">
        <f t="shared" si="6"/>
        <v>0</v>
      </c>
      <c r="P13" s="123">
        <f t="shared" si="7"/>
        <v>0</v>
      </c>
      <c r="Q13" s="123">
        <f t="shared" ref="Q13" si="35">SUM(N13:P13)</f>
        <v>0</v>
      </c>
      <c r="U13" s="89"/>
      <c r="V13" s="89"/>
      <c r="W13" s="89"/>
      <c r="X13" s="128">
        <f>SUM(U13:W13)</f>
        <v>0</v>
      </c>
      <c r="Y13" s="126">
        <f>N13-U13</f>
        <v>0</v>
      </c>
      <c r="Z13" s="123">
        <f t="shared" si="8"/>
        <v>0</v>
      </c>
      <c r="AA13" s="123">
        <f t="shared" si="9"/>
        <v>0</v>
      </c>
      <c r="AB13" s="123">
        <f>SUM(Y13:AA13)</f>
        <v>0</v>
      </c>
      <c r="AD13" s="135"/>
      <c r="AE13" s="136"/>
      <c r="AF13" s="136"/>
      <c r="AG13" s="128">
        <f t="shared" ref="AG13" si="36">SUM(AD13:AF13)</f>
        <v>0</v>
      </c>
      <c r="AI13" s="126">
        <f t="shared" si="10"/>
        <v>0</v>
      </c>
      <c r="AJ13" s="123">
        <f t="shared" si="11"/>
        <v>0</v>
      </c>
      <c r="AK13" s="123">
        <f t="shared" si="12"/>
        <v>0</v>
      </c>
      <c r="AL13" s="129">
        <f t="shared" ref="AL13:AL15" si="37">SUM(AI13:AK13)</f>
        <v>0</v>
      </c>
      <c r="AM13" s="126">
        <f t="shared" si="13"/>
        <v>0</v>
      </c>
      <c r="AN13" s="123">
        <f t="shared" si="14"/>
        <v>0</v>
      </c>
      <c r="AO13" s="123">
        <f t="shared" si="15"/>
        <v>0</v>
      </c>
      <c r="AP13" s="123">
        <f t="shared" ref="AP13:AP15" si="38">SUM(AM13:AO13)</f>
        <v>0</v>
      </c>
      <c r="AT13" s="123">
        <f>$U13</f>
        <v>0</v>
      </c>
      <c r="AU13" s="123">
        <f t="shared" ref="AU13" si="39">$V13</f>
        <v>0</v>
      </c>
      <c r="AV13" s="123">
        <f t="shared" ref="AV13:AV14" si="40">$W13</f>
        <v>0</v>
      </c>
      <c r="AW13" s="129">
        <f>$X13</f>
        <v>0</v>
      </c>
      <c r="AX13" s="89"/>
      <c r="AY13" s="89"/>
      <c r="AZ13" s="89"/>
      <c r="BA13" s="128">
        <f>SUM(AX13:AZ13)</f>
        <v>0</v>
      </c>
      <c r="BB13" s="126">
        <f>SUMIFS($AT13:$BA13,$AT$10:$BA$10,BB$10)</f>
        <v>0</v>
      </c>
      <c r="BC13" s="123">
        <f t="shared" si="16"/>
        <v>0</v>
      </c>
      <c r="BD13" s="123">
        <f t="shared" si="16"/>
        <v>0</v>
      </c>
      <c r="BE13" s="129">
        <f>SUM(BB13:BD13)</f>
        <v>0</v>
      </c>
      <c r="BF13" s="126">
        <f t="shared" ref="BF13:BF14" si="41">AI13-BB13</f>
        <v>0</v>
      </c>
      <c r="BG13" s="123">
        <f t="shared" ref="BG13:BG14" si="42">AJ13-BC13</f>
        <v>0</v>
      </c>
      <c r="BH13" s="123">
        <f t="shared" si="17"/>
        <v>0</v>
      </c>
      <c r="BI13" s="123">
        <f>SUM(BF13:BH13)</f>
        <v>0</v>
      </c>
      <c r="BK13" s="135"/>
      <c r="BL13" s="136"/>
      <c r="BM13" s="136"/>
      <c r="BN13" s="128">
        <f t="shared" ref="BN13:BN14" si="43">SUM(BK13:BM13)</f>
        <v>0</v>
      </c>
      <c r="BP13" s="126">
        <f t="shared" si="18"/>
        <v>0</v>
      </c>
      <c r="BQ13" s="123">
        <f t="shared" si="19"/>
        <v>0</v>
      </c>
      <c r="BR13" s="123">
        <f t="shared" si="20"/>
        <v>0</v>
      </c>
      <c r="BS13" s="129">
        <f t="shared" ref="BS13:BS14" si="44">SUM(BP13:BR13)</f>
        <v>0</v>
      </c>
      <c r="BT13" s="126">
        <f t="shared" ref="BT13:BT14" si="45">BP13-BB13</f>
        <v>0</v>
      </c>
      <c r="BU13" s="123">
        <f t="shared" si="21"/>
        <v>0</v>
      </c>
      <c r="BV13" s="123">
        <f t="shared" si="22"/>
        <v>0</v>
      </c>
      <c r="BW13" s="123">
        <f t="shared" ref="BW13:BW14" si="46">SUM(BT13:BV13)</f>
        <v>0</v>
      </c>
      <c r="CA13" s="123">
        <f t="shared" ref="CA13:CA14" si="47">$U13</f>
        <v>0</v>
      </c>
      <c r="CB13" s="123">
        <f t="shared" ref="CB13:CB14" si="48">$V13</f>
        <v>0</v>
      </c>
      <c r="CC13" s="123">
        <f t="shared" ref="CC13:CC14" si="49">$W13</f>
        <v>0</v>
      </c>
      <c r="CD13" s="129">
        <f t="shared" ref="CD13:CD14" si="50">$X13</f>
        <v>0</v>
      </c>
      <c r="CE13" s="123">
        <f t="shared" ref="CE13:CE14" si="51">$AX13</f>
        <v>0</v>
      </c>
      <c r="CF13" s="123">
        <f t="shared" ref="CF13:CF14" si="52">$AY13</f>
        <v>0</v>
      </c>
      <c r="CG13" s="123">
        <f t="shared" ref="CG13:CG14" si="53">$AZ13</f>
        <v>0</v>
      </c>
      <c r="CH13" s="129">
        <f t="shared" ref="CH13:CH14" si="54">$BA13</f>
        <v>0</v>
      </c>
      <c r="CI13" s="89"/>
      <c r="CJ13" s="89"/>
      <c r="CK13" s="89"/>
      <c r="CL13" s="128">
        <f>SUM(CI13:CK13)</f>
        <v>0</v>
      </c>
      <c r="CM13" s="126">
        <f t="shared" ref="CM13:CO14" si="55">SUMIFS($CA13:$CL13,$CA$10:$CL$10,CM$10)</f>
        <v>0</v>
      </c>
      <c r="CN13" s="123">
        <f t="shared" si="55"/>
        <v>0</v>
      </c>
      <c r="CO13" s="123">
        <f t="shared" si="55"/>
        <v>0</v>
      </c>
      <c r="CP13" s="129">
        <f>SUM(CM13:CO13)</f>
        <v>0</v>
      </c>
      <c r="CQ13" s="126">
        <f t="shared" ref="CQ13:CQ14" si="56">BP13-CM13</f>
        <v>0</v>
      </c>
      <c r="CR13" s="123">
        <f t="shared" si="23"/>
        <v>0</v>
      </c>
      <c r="CS13" s="123">
        <f t="shared" si="24"/>
        <v>0</v>
      </c>
      <c r="CT13" s="123">
        <f>SUM(CQ13:CS13)</f>
        <v>0</v>
      </c>
      <c r="CV13" s="135"/>
      <c r="CW13" s="136"/>
      <c r="CX13" s="136"/>
      <c r="CY13" s="128">
        <f t="shared" ref="CY13:CY14" si="57">SUM(CV13:CX13)</f>
        <v>0</v>
      </c>
      <c r="DA13" s="126">
        <f t="shared" si="25"/>
        <v>0</v>
      </c>
      <c r="DB13" s="123">
        <f t="shared" si="26"/>
        <v>0</v>
      </c>
      <c r="DC13" s="123">
        <f t="shared" si="27"/>
        <v>0</v>
      </c>
      <c r="DD13" s="129">
        <f t="shared" ref="DD13:DD14" si="58">SUM(DA13:DC13)</f>
        <v>0</v>
      </c>
      <c r="DE13" s="126">
        <f t="shared" si="28"/>
        <v>0</v>
      </c>
      <c r="DF13" s="123">
        <f t="shared" si="29"/>
        <v>0</v>
      </c>
      <c r="DG13" s="123">
        <f t="shared" si="30"/>
        <v>0</v>
      </c>
      <c r="DH13" s="123">
        <f t="shared" ref="DH13:DH14" si="59">SUM(DE13:DG13)</f>
        <v>0</v>
      </c>
      <c r="DL13" s="123">
        <f t="shared" ref="DL13:DL14" si="60">$U13</f>
        <v>0</v>
      </c>
      <c r="DM13" s="123">
        <f t="shared" ref="DM13:DM14" si="61">$V13</f>
        <v>0</v>
      </c>
      <c r="DN13" s="123">
        <f t="shared" ref="DN13:DN14" si="62">$W13</f>
        <v>0</v>
      </c>
      <c r="DO13" s="129">
        <f t="shared" ref="DO13:DO14" si="63">$X13</f>
        <v>0</v>
      </c>
      <c r="DP13" s="123">
        <f t="shared" ref="DP13:DP14" si="64">$AX13</f>
        <v>0</v>
      </c>
      <c r="DQ13" s="123">
        <f t="shared" ref="DQ13:DQ14" si="65">$AY13</f>
        <v>0</v>
      </c>
      <c r="DR13" s="123">
        <f t="shared" ref="DR13:DR14" si="66">$AZ13</f>
        <v>0</v>
      </c>
      <c r="DS13" s="129">
        <f t="shared" ref="DS13:DS14" si="67">$BA13</f>
        <v>0</v>
      </c>
      <c r="DT13" s="123">
        <f t="shared" ref="DT13:DT14" si="68">$CI13</f>
        <v>0</v>
      </c>
      <c r="DU13" s="123">
        <f t="shared" ref="DU13:DU14" si="69">$CJ13</f>
        <v>0</v>
      </c>
      <c r="DV13" s="123">
        <f>$CK13</f>
        <v>0</v>
      </c>
      <c r="DW13" s="129">
        <f>$CL13</f>
        <v>0</v>
      </c>
      <c r="DX13" s="89"/>
      <c r="DY13" s="89"/>
      <c r="DZ13" s="89"/>
      <c r="EA13" s="128">
        <f>SUM(DX13:DZ13)</f>
        <v>0</v>
      </c>
      <c r="EB13" s="126">
        <f t="shared" ref="EB13:EB15" si="70">SUMIFS($DL13:$EA13,$DL$10:$EA$10,EB$10)</f>
        <v>0</v>
      </c>
      <c r="EC13" s="123">
        <f t="shared" si="31"/>
        <v>0</v>
      </c>
      <c r="ED13" s="123">
        <f t="shared" si="31"/>
        <v>0</v>
      </c>
      <c r="EE13" s="129">
        <f>SUM(EB13:ED13)</f>
        <v>0</v>
      </c>
      <c r="EF13" s="126">
        <f t="shared" ref="EF13:EF15" si="71">DA13-EB13</f>
        <v>0</v>
      </c>
      <c r="EG13" s="123">
        <f t="shared" si="32"/>
        <v>0</v>
      </c>
      <c r="EH13" s="123">
        <f t="shared" si="33"/>
        <v>0</v>
      </c>
      <c r="EI13" s="123">
        <f>SUM(EF13:EH13)</f>
        <v>0</v>
      </c>
    </row>
    <row r="14" spans="1:141" ht="14.25" hidden="1" outlineLevel="1" x14ac:dyDescent="0.45">
      <c r="A14" s="9" t="s">
        <v>294</v>
      </c>
      <c r="C14" s="123">
        <f>org_cop2_sal</f>
        <v>0</v>
      </c>
      <c r="D14" s="123">
        <f>sub1_cop2</f>
        <v>0</v>
      </c>
      <c r="E14" s="123">
        <f>sub2_cop2</f>
        <v>0</v>
      </c>
      <c r="F14" s="7"/>
      <c r="G14" s="123">
        <f>SUM(C14:F14)</f>
        <v>0</v>
      </c>
      <c r="I14" s="136"/>
      <c r="J14" s="136"/>
      <c r="K14" s="136"/>
      <c r="L14" s="128">
        <f>SUM(I14:K14)</f>
        <v>0</v>
      </c>
      <c r="N14" s="126">
        <f>C14+I14</f>
        <v>0</v>
      </c>
      <c r="O14" s="126">
        <f>D14+J14</f>
        <v>0</v>
      </c>
      <c r="P14" s="126">
        <f>E14+K14</f>
        <v>0</v>
      </c>
      <c r="Q14" s="123">
        <f>SUM(N14:P14)</f>
        <v>0</v>
      </c>
      <c r="U14" s="89"/>
      <c r="V14" s="89"/>
      <c r="W14" s="89"/>
      <c r="X14" s="128">
        <f>SUM(U14:W14)</f>
        <v>0</v>
      </c>
      <c r="Y14" s="126">
        <f>N14-U14</f>
        <v>0</v>
      </c>
      <c r="Z14" s="123">
        <f t="shared" si="8"/>
        <v>0</v>
      </c>
      <c r="AA14" s="123">
        <f t="shared" si="9"/>
        <v>0</v>
      </c>
      <c r="AB14" s="123">
        <f>SUM(Y14:AA14)</f>
        <v>0</v>
      </c>
      <c r="AD14" s="136"/>
      <c r="AE14" s="136"/>
      <c r="AF14" s="136"/>
      <c r="AG14" s="128">
        <f>SUM(AD14:AF14)</f>
        <v>0</v>
      </c>
      <c r="AI14" s="126">
        <f>N14+AD14</f>
        <v>0</v>
      </c>
      <c r="AJ14" s="123">
        <f t="shared" si="11"/>
        <v>0</v>
      </c>
      <c r="AK14" s="123">
        <f t="shared" si="12"/>
        <v>0</v>
      </c>
      <c r="AL14" s="129">
        <f t="shared" si="37"/>
        <v>0</v>
      </c>
      <c r="AM14" s="126">
        <f t="shared" si="13"/>
        <v>0</v>
      </c>
      <c r="AN14" s="123">
        <f t="shared" si="14"/>
        <v>0</v>
      </c>
      <c r="AO14" s="123">
        <f t="shared" si="15"/>
        <v>0</v>
      </c>
      <c r="AP14" s="123">
        <f t="shared" si="38"/>
        <v>0</v>
      </c>
      <c r="AT14" s="123">
        <f>$U14</f>
        <v>0</v>
      </c>
      <c r="AU14" s="123">
        <f>$V14</f>
        <v>0</v>
      </c>
      <c r="AV14" s="123">
        <f t="shared" si="40"/>
        <v>0</v>
      </c>
      <c r="AW14" s="129">
        <f>$X14</f>
        <v>0</v>
      </c>
      <c r="AX14" s="89"/>
      <c r="AY14" s="89"/>
      <c r="AZ14" s="89"/>
      <c r="BA14" s="128">
        <f>SUM(AX14:AZ14)</f>
        <v>0</v>
      </c>
      <c r="BB14" s="126">
        <f>SUMIFS($AT14:$BA14,$AT$10:$BA$10,BB$10)</f>
        <v>0</v>
      </c>
      <c r="BC14" s="123">
        <f t="shared" si="16"/>
        <v>0</v>
      </c>
      <c r="BD14" s="123">
        <f t="shared" si="16"/>
        <v>0</v>
      </c>
      <c r="BE14" s="129">
        <f>SUM(BB14:BD14)</f>
        <v>0</v>
      </c>
      <c r="BF14" s="126">
        <f t="shared" si="41"/>
        <v>0</v>
      </c>
      <c r="BG14" s="123">
        <f t="shared" si="42"/>
        <v>0</v>
      </c>
      <c r="BH14" s="123">
        <f t="shared" si="17"/>
        <v>0</v>
      </c>
      <c r="BI14" s="123">
        <f>SUM(BF14:BH14)</f>
        <v>0</v>
      </c>
      <c r="BK14" s="135"/>
      <c r="BL14" s="136"/>
      <c r="BM14" s="136"/>
      <c r="BN14" s="128">
        <f t="shared" si="43"/>
        <v>0</v>
      </c>
      <c r="BP14" s="126">
        <f t="shared" si="18"/>
        <v>0</v>
      </c>
      <c r="BQ14" s="123">
        <f t="shared" si="19"/>
        <v>0</v>
      </c>
      <c r="BR14" s="123">
        <f t="shared" si="20"/>
        <v>0</v>
      </c>
      <c r="BS14" s="129">
        <f t="shared" si="44"/>
        <v>0</v>
      </c>
      <c r="BT14" s="126">
        <f t="shared" si="45"/>
        <v>0</v>
      </c>
      <c r="BU14" s="123">
        <f t="shared" si="21"/>
        <v>0</v>
      </c>
      <c r="BV14" s="123">
        <f t="shared" si="22"/>
        <v>0</v>
      </c>
      <c r="BW14" s="123">
        <f t="shared" si="46"/>
        <v>0</v>
      </c>
      <c r="CA14" s="123">
        <f t="shared" si="47"/>
        <v>0</v>
      </c>
      <c r="CB14" s="123">
        <f t="shared" si="48"/>
        <v>0</v>
      </c>
      <c r="CC14" s="123">
        <f t="shared" si="49"/>
        <v>0</v>
      </c>
      <c r="CD14" s="129">
        <f t="shared" si="50"/>
        <v>0</v>
      </c>
      <c r="CE14" s="123">
        <f t="shared" si="51"/>
        <v>0</v>
      </c>
      <c r="CF14" s="123">
        <f t="shared" si="52"/>
        <v>0</v>
      </c>
      <c r="CG14" s="123">
        <f t="shared" si="53"/>
        <v>0</v>
      </c>
      <c r="CH14" s="129">
        <f t="shared" si="54"/>
        <v>0</v>
      </c>
      <c r="CI14" s="89"/>
      <c r="CJ14" s="89"/>
      <c r="CK14" s="89"/>
      <c r="CL14" s="128">
        <f>SUM(CI14:CK14)</f>
        <v>0</v>
      </c>
      <c r="CM14" s="126">
        <f t="shared" si="55"/>
        <v>0</v>
      </c>
      <c r="CN14" s="123">
        <f t="shared" si="55"/>
        <v>0</v>
      </c>
      <c r="CO14" s="123">
        <f t="shared" si="55"/>
        <v>0</v>
      </c>
      <c r="CP14" s="129">
        <f>SUM(CM14:CO14)</f>
        <v>0</v>
      </c>
      <c r="CQ14" s="126">
        <f t="shared" si="56"/>
        <v>0</v>
      </c>
      <c r="CR14" s="123">
        <f t="shared" si="23"/>
        <v>0</v>
      </c>
      <c r="CS14" s="123">
        <f t="shared" si="24"/>
        <v>0</v>
      </c>
      <c r="CT14" s="123">
        <f>SUM(CQ14:CS14)</f>
        <v>0</v>
      </c>
      <c r="CV14" s="207"/>
      <c r="CW14" s="136"/>
      <c r="CX14" s="136"/>
      <c r="CY14" s="128">
        <f t="shared" si="57"/>
        <v>0</v>
      </c>
      <c r="DA14" s="126">
        <f t="shared" si="25"/>
        <v>0</v>
      </c>
      <c r="DB14" s="123">
        <f t="shared" si="26"/>
        <v>0</v>
      </c>
      <c r="DC14" s="123">
        <f t="shared" si="27"/>
        <v>0</v>
      </c>
      <c r="DD14" s="129">
        <f t="shared" si="58"/>
        <v>0</v>
      </c>
      <c r="DE14" s="126">
        <f t="shared" si="28"/>
        <v>0</v>
      </c>
      <c r="DF14" s="123">
        <f t="shared" si="29"/>
        <v>0</v>
      </c>
      <c r="DG14" s="123">
        <f t="shared" si="30"/>
        <v>0</v>
      </c>
      <c r="DH14" s="123">
        <f t="shared" si="59"/>
        <v>0</v>
      </c>
      <c r="DL14" s="123">
        <f t="shared" si="60"/>
        <v>0</v>
      </c>
      <c r="DM14" s="123">
        <f t="shared" si="61"/>
        <v>0</v>
      </c>
      <c r="DN14" s="123">
        <f t="shared" si="62"/>
        <v>0</v>
      </c>
      <c r="DO14" s="129">
        <f t="shared" si="63"/>
        <v>0</v>
      </c>
      <c r="DP14" s="123">
        <f t="shared" si="64"/>
        <v>0</v>
      </c>
      <c r="DQ14" s="123">
        <f t="shared" si="65"/>
        <v>0</v>
      </c>
      <c r="DR14" s="123">
        <f t="shared" si="66"/>
        <v>0</v>
      </c>
      <c r="DS14" s="129">
        <f t="shared" si="67"/>
        <v>0</v>
      </c>
      <c r="DT14" s="123">
        <f t="shared" si="68"/>
        <v>0</v>
      </c>
      <c r="DU14" s="123">
        <f t="shared" si="69"/>
        <v>0</v>
      </c>
      <c r="DV14" s="123">
        <f>$CK14</f>
        <v>0</v>
      </c>
      <c r="DW14" s="129">
        <f>$CL14</f>
        <v>0</v>
      </c>
      <c r="DX14" s="89"/>
      <c r="DY14" s="89"/>
      <c r="DZ14" s="89"/>
      <c r="EA14" s="128">
        <f t="shared" ref="EA14:EA15" si="72">SUM(DX14:DZ14)</f>
        <v>0</v>
      </c>
      <c r="EB14" s="126">
        <f t="shared" si="70"/>
        <v>0</v>
      </c>
      <c r="EC14" s="123">
        <f t="shared" si="31"/>
        <v>0</v>
      </c>
      <c r="ED14" s="123">
        <f t="shared" si="31"/>
        <v>0</v>
      </c>
      <c r="EE14" s="129">
        <f t="shared" ref="EE14:EE15" si="73">SUM(EB14:ED14)</f>
        <v>0</v>
      </c>
      <c r="EF14" s="126">
        <f t="shared" si="71"/>
        <v>0</v>
      </c>
      <c r="EG14" s="123">
        <f t="shared" si="32"/>
        <v>0</v>
      </c>
      <c r="EH14" s="123">
        <f t="shared" si="33"/>
        <v>0</v>
      </c>
      <c r="EI14" s="123">
        <f t="shared" ref="EI14:EI15" si="74">SUM(EF14:EH14)</f>
        <v>0</v>
      </c>
    </row>
    <row r="15" spans="1:141" ht="4.05" hidden="1" customHeight="1" outlineLevel="1" x14ac:dyDescent="0.45">
      <c r="A15" s="5"/>
      <c r="C15" s="10"/>
      <c r="D15" s="10"/>
      <c r="E15" s="123">
        <f>sub2_cop1</f>
        <v>0</v>
      </c>
      <c r="F15" s="10"/>
      <c r="G15" s="10"/>
      <c r="L15" s="119"/>
      <c r="N15" s="10"/>
      <c r="O15" s="10"/>
      <c r="P15" s="10"/>
      <c r="Q15" s="10"/>
      <c r="U15" s="10"/>
      <c r="V15" s="10"/>
      <c r="W15" s="10"/>
      <c r="X15" s="119"/>
      <c r="Y15" s="10"/>
      <c r="Z15" s="10"/>
      <c r="AA15" s="10"/>
      <c r="AB15" s="10"/>
      <c r="AG15" s="119"/>
      <c r="AI15" s="10"/>
      <c r="AJ15" s="123">
        <f t="shared" si="11"/>
        <v>0</v>
      </c>
      <c r="AK15" s="123">
        <f t="shared" si="12"/>
        <v>0</v>
      </c>
      <c r="AL15" s="129">
        <f t="shared" si="37"/>
        <v>0</v>
      </c>
      <c r="AM15" s="126">
        <f t="shared" si="13"/>
        <v>0</v>
      </c>
      <c r="AN15" s="123">
        <f t="shared" si="14"/>
        <v>0</v>
      </c>
      <c r="AO15" s="123">
        <f t="shared" si="15"/>
        <v>0</v>
      </c>
      <c r="AP15" s="123">
        <f t="shared" si="38"/>
        <v>0</v>
      </c>
      <c r="AT15" s="10"/>
      <c r="AU15" s="10"/>
      <c r="AV15" s="10"/>
      <c r="AW15" s="119"/>
      <c r="AX15" s="10"/>
      <c r="AY15" s="10"/>
      <c r="AZ15" s="10"/>
      <c r="BA15" s="119"/>
      <c r="BB15" s="10"/>
      <c r="BC15" s="10"/>
      <c r="BD15" s="10"/>
      <c r="BE15" s="119"/>
      <c r="BF15" s="10"/>
      <c r="BG15" s="10"/>
      <c r="BH15" s="10"/>
      <c r="BI15" s="10"/>
      <c r="BN15" s="119"/>
      <c r="BP15" s="10"/>
      <c r="BQ15" s="10"/>
      <c r="BR15" s="10"/>
      <c r="BS15" s="119"/>
      <c r="BT15" s="10"/>
      <c r="BU15" s="10"/>
      <c r="BV15" s="10"/>
      <c r="BW15" s="10"/>
      <c r="CA15" s="10"/>
      <c r="CB15" s="10"/>
      <c r="CC15" s="10"/>
      <c r="CD15" s="119"/>
      <c r="CE15" s="10"/>
      <c r="CF15" s="10"/>
      <c r="CG15" s="10"/>
      <c r="CH15" s="119"/>
      <c r="CI15" s="10"/>
      <c r="CJ15" s="10"/>
      <c r="CK15" s="10"/>
      <c r="CL15" s="119"/>
      <c r="CM15" s="10"/>
      <c r="CN15" s="10"/>
      <c r="CO15" s="10"/>
      <c r="CP15" s="119"/>
      <c r="CQ15" s="10"/>
      <c r="CR15" s="10"/>
      <c r="CS15" s="10"/>
      <c r="CT15" s="10"/>
      <c r="CY15" s="119"/>
      <c r="DA15" s="10"/>
      <c r="DB15" s="10"/>
      <c r="DC15" s="10"/>
      <c r="DD15" s="119"/>
      <c r="DE15" s="10"/>
      <c r="DF15" s="10"/>
      <c r="DG15" s="10"/>
      <c r="DH15" s="10"/>
      <c r="DL15" s="10"/>
      <c r="DM15" s="10"/>
      <c r="DN15" s="10"/>
      <c r="DO15" s="119"/>
      <c r="DP15" s="10"/>
      <c r="DQ15" s="10"/>
      <c r="DR15" s="10"/>
      <c r="DS15" s="119"/>
      <c r="DT15" s="10"/>
      <c r="DU15" s="10"/>
      <c r="DV15" s="10"/>
      <c r="DW15" s="119"/>
      <c r="DX15" s="10"/>
      <c r="DY15" s="10"/>
      <c r="DZ15" s="10"/>
      <c r="EA15" s="128">
        <f t="shared" si="72"/>
        <v>0</v>
      </c>
      <c r="EB15" s="126">
        <f t="shared" si="70"/>
        <v>0</v>
      </c>
      <c r="EC15" s="123">
        <f t="shared" si="31"/>
        <v>0</v>
      </c>
      <c r="ED15" s="123">
        <f t="shared" si="31"/>
        <v>0</v>
      </c>
      <c r="EE15" s="129">
        <f t="shared" si="73"/>
        <v>0</v>
      </c>
      <c r="EF15" s="126">
        <f t="shared" si="71"/>
        <v>0</v>
      </c>
      <c r="EG15" s="123">
        <f t="shared" si="32"/>
        <v>0</v>
      </c>
      <c r="EH15" s="123">
        <f t="shared" si="33"/>
        <v>0</v>
      </c>
      <c r="EI15" s="123">
        <f t="shared" si="74"/>
        <v>0</v>
      </c>
    </row>
    <row r="16" spans="1:141" ht="14.25" hidden="1" outlineLevel="1" x14ac:dyDescent="0.45">
      <c r="A16" s="5" t="s">
        <v>62</v>
      </c>
      <c r="C16" s="123">
        <f>SUBTOTAL(9,C12:C15)</f>
        <v>0</v>
      </c>
      <c r="D16" s="123">
        <f>SUBTOTAL(9,D12:D15)</f>
        <v>0</v>
      </c>
      <c r="E16" s="123">
        <f>SUBTOTAL(9,E12:E15)</f>
        <v>0</v>
      </c>
      <c r="F16" s="7"/>
      <c r="G16" s="123">
        <f>SUBTOTAL(9,G12:G15)</f>
        <v>0</v>
      </c>
      <c r="I16" s="124">
        <f>SUBTOTAL(9,I12:I15)</f>
        <v>0</v>
      </c>
      <c r="J16" s="123">
        <f>SUBTOTAL(9,J12:J15)</f>
        <v>0</v>
      </c>
      <c r="K16" s="123">
        <f>SUBTOTAL(9,K12:K15)</f>
        <v>0</v>
      </c>
      <c r="L16" s="128">
        <f>SUBTOTAL(9,L12:L15)</f>
        <v>0</v>
      </c>
      <c r="N16" s="126">
        <f>SUBTOTAL(9,N12:N15)</f>
        <v>0</v>
      </c>
      <c r="O16" s="123">
        <f>SUBTOTAL(9,O12:O15)</f>
        <v>0</v>
      </c>
      <c r="P16" s="123">
        <f>SUBTOTAL(9,P12:P15)</f>
        <v>0</v>
      </c>
      <c r="Q16" s="123">
        <f>SUBTOTAL(9,Q12:Q15)</f>
        <v>0</v>
      </c>
      <c r="U16" s="123">
        <f t="shared" ref="U16:AB16" si="75">SUBTOTAL(9,U12:U15)</f>
        <v>0</v>
      </c>
      <c r="V16" s="123">
        <f t="shared" si="75"/>
        <v>0</v>
      </c>
      <c r="W16" s="123">
        <f t="shared" si="75"/>
        <v>0</v>
      </c>
      <c r="X16" s="129">
        <f t="shared" si="75"/>
        <v>0</v>
      </c>
      <c r="Y16" s="126">
        <f t="shared" si="75"/>
        <v>0</v>
      </c>
      <c r="Z16" s="123">
        <f t="shared" si="75"/>
        <v>0</v>
      </c>
      <c r="AA16" s="123">
        <f t="shared" si="75"/>
        <v>0</v>
      </c>
      <c r="AB16" s="123">
        <f t="shared" si="75"/>
        <v>0</v>
      </c>
      <c r="AD16" s="126"/>
      <c r="AE16" s="123"/>
      <c r="AF16" s="123">
        <f>SUBTOTAL(9,AF12:AF15)</f>
        <v>0</v>
      </c>
      <c r="AG16" s="128">
        <f>SUBTOTAL(9,AG12:AG15)</f>
        <v>0</v>
      </c>
      <c r="AI16" s="126">
        <f t="shared" ref="AI16:AP16" si="76">SUBTOTAL(9,AI12:AI15)</f>
        <v>0</v>
      </c>
      <c r="AJ16" s="123">
        <f t="shared" si="76"/>
        <v>0</v>
      </c>
      <c r="AK16" s="123">
        <f t="shared" si="76"/>
        <v>0</v>
      </c>
      <c r="AL16" s="129">
        <f t="shared" si="76"/>
        <v>0</v>
      </c>
      <c r="AM16" s="126">
        <f t="shared" si="76"/>
        <v>0</v>
      </c>
      <c r="AN16" s="123">
        <f t="shared" si="76"/>
        <v>0</v>
      </c>
      <c r="AO16" s="123">
        <f t="shared" si="76"/>
        <v>0</v>
      </c>
      <c r="AP16" s="123">
        <f t="shared" si="76"/>
        <v>0</v>
      </c>
      <c r="AT16" s="123">
        <f t="shared" ref="AT16:BI16" si="77">SUBTOTAL(9,AT12:AT15)</f>
        <v>0</v>
      </c>
      <c r="AU16" s="123">
        <f t="shared" si="77"/>
        <v>0</v>
      </c>
      <c r="AV16" s="123">
        <f t="shared" si="77"/>
        <v>0</v>
      </c>
      <c r="AW16" s="129">
        <f t="shared" si="77"/>
        <v>0</v>
      </c>
      <c r="AX16" s="123">
        <f t="shared" si="77"/>
        <v>0</v>
      </c>
      <c r="AY16" s="123">
        <f t="shared" si="77"/>
        <v>0</v>
      </c>
      <c r="AZ16" s="123">
        <f t="shared" si="77"/>
        <v>0</v>
      </c>
      <c r="BA16" s="129">
        <f t="shared" si="77"/>
        <v>0</v>
      </c>
      <c r="BB16" s="126">
        <f t="shared" si="77"/>
        <v>0</v>
      </c>
      <c r="BC16" s="123">
        <f t="shared" si="77"/>
        <v>0</v>
      </c>
      <c r="BD16" s="123">
        <f t="shared" si="77"/>
        <v>0</v>
      </c>
      <c r="BE16" s="129">
        <f t="shared" si="77"/>
        <v>0</v>
      </c>
      <c r="BF16" s="126">
        <f t="shared" si="77"/>
        <v>0</v>
      </c>
      <c r="BG16" s="123">
        <f t="shared" si="77"/>
        <v>0</v>
      </c>
      <c r="BH16" s="123">
        <f t="shared" si="77"/>
        <v>0</v>
      </c>
      <c r="BI16" s="123">
        <f t="shared" si="77"/>
        <v>0</v>
      </c>
      <c r="BK16" s="123">
        <f>SUBTOTAL(9,BK12:BK15)</f>
        <v>0</v>
      </c>
      <c r="BL16" s="123">
        <f>SUBTOTAL(9,BL12:BL15)</f>
        <v>0</v>
      </c>
      <c r="BM16" s="123">
        <f>SUBTOTAL(9,BM12:BM15)</f>
        <v>0</v>
      </c>
      <c r="BN16" s="128">
        <f>SUBTOTAL(9,BN12:BN15)</f>
        <v>0</v>
      </c>
      <c r="BP16" s="126">
        <f t="shared" ref="BP16:BW16" si="78">SUBTOTAL(9,BP12:BP15)</f>
        <v>0</v>
      </c>
      <c r="BQ16" s="123">
        <f t="shared" si="78"/>
        <v>0</v>
      </c>
      <c r="BR16" s="123">
        <f t="shared" si="78"/>
        <v>0</v>
      </c>
      <c r="BS16" s="129">
        <f t="shared" si="78"/>
        <v>0</v>
      </c>
      <c r="BT16" s="126">
        <f t="shared" si="78"/>
        <v>0</v>
      </c>
      <c r="BU16" s="123">
        <f t="shared" si="78"/>
        <v>0</v>
      </c>
      <c r="BV16" s="123">
        <f t="shared" si="78"/>
        <v>0</v>
      </c>
      <c r="BW16" s="123">
        <f t="shared" si="78"/>
        <v>0</v>
      </c>
      <c r="CA16" s="123">
        <f t="shared" ref="CA16:CT16" si="79">SUBTOTAL(9,CA12:CA15)</f>
        <v>0</v>
      </c>
      <c r="CB16" s="123">
        <f t="shared" si="79"/>
        <v>0</v>
      </c>
      <c r="CC16" s="123">
        <f t="shared" si="79"/>
        <v>0</v>
      </c>
      <c r="CD16" s="129">
        <f t="shared" si="79"/>
        <v>0</v>
      </c>
      <c r="CE16" s="123">
        <f t="shared" si="79"/>
        <v>0</v>
      </c>
      <c r="CF16" s="123">
        <f t="shared" si="79"/>
        <v>0</v>
      </c>
      <c r="CG16" s="123">
        <f t="shared" si="79"/>
        <v>0</v>
      </c>
      <c r="CH16" s="129">
        <f t="shared" si="79"/>
        <v>0</v>
      </c>
      <c r="CI16" s="123">
        <f t="shared" si="79"/>
        <v>0</v>
      </c>
      <c r="CJ16" s="123">
        <f t="shared" si="79"/>
        <v>0</v>
      </c>
      <c r="CK16" s="123">
        <f t="shared" si="79"/>
        <v>0</v>
      </c>
      <c r="CL16" s="129">
        <f t="shared" si="79"/>
        <v>0</v>
      </c>
      <c r="CM16" s="126">
        <f t="shared" si="79"/>
        <v>0</v>
      </c>
      <c r="CN16" s="123">
        <f t="shared" si="79"/>
        <v>0</v>
      </c>
      <c r="CO16" s="123">
        <f t="shared" si="79"/>
        <v>0</v>
      </c>
      <c r="CP16" s="129">
        <f t="shared" si="79"/>
        <v>0</v>
      </c>
      <c r="CQ16" s="126">
        <f t="shared" si="79"/>
        <v>0</v>
      </c>
      <c r="CR16" s="123">
        <f t="shared" si="79"/>
        <v>0</v>
      </c>
      <c r="CS16" s="123">
        <f t="shared" si="79"/>
        <v>0</v>
      </c>
      <c r="CT16" s="123">
        <f t="shared" si="79"/>
        <v>0</v>
      </c>
      <c r="CV16" s="126">
        <f>SUBTOTAL(9,CV12:CV15)</f>
        <v>0</v>
      </c>
      <c r="CW16" s="123">
        <f>SUBTOTAL(9,CW12:CW15)</f>
        <v>0</v>
      </c>
      <c r="CX16" s="123">
        <f>SUBTOTAL(9,CX12:CX15)</f>
        <v>0</v>
      </c>
      <c r="CY16" s="128">
        <f>SUBTOTAL(9,CY12:CY15)</f>
        <v>0</v>
      </c>
      <c r="DA16" s="126">
        <f t="shared" ref="DA16:DH16" si="80">SUBTOTAL(9,DA12:DA15)</f>
        <v>0</v>
      </c>
      <c r="DB16" s="123">
        <f t="shared" si="80"/>
        <v>0</v>
      </c>
      <c r="DC16" s="123">
        <f t="shared" si="80"/>
        <v>0</v>
      </c>
      <c r="DD16" s="129">
        <f t="shared" si="80"/>
        <v>0</v>
      </c>
      <c r="DE16" s="126">
        <f t="shared" si="80"/>
        <v>0</v>
      </c>
      <c r="DF16" s="123">
        <f t="shared" si="80"/>
        <v>0</v>
      </c>
      <c r="DG16" s="123">
        <f t="shared" si="80"/>
        <v>0</v>
      </c>
      <c r="DH16" s="123">
        <f t="shared" si="80"/>
        <v>0</v>
      </c>
      <c r="DL16" s="123">
        <f t="shared" ref="DL16:EI16" si="81">SUBTOTAL(9,DL12:DL15)</f>
        <v>0</v>
      </c>
      <c r="DM16" s="123">
        <f t="shared" si="81"/>
        <v>0</v>
      </c>
      <c r="DN16" s="123">
        <f t="shared" si="81"/>
        <v>0</v>
      </c>
      <c r="DO16" s="129">
        <f t="shared" si="81"/>
        <v>0</v>
      </c>
      <c r="DP16" s="123">
        <f t="shared" si="81"/>
        <v>0</v>
      </c>
      <c r="DQ16" s="123">
        <f t="shared" si="81"/>
        <v>0</v>
      </c>
      <c r="DR16" s="123">
        <f t="shared" si="81"/>
        <v>0</v>
      </c>
      <c r="DS16" s="129">
        <f t="shared" si="81"/>
        <v>0</v>
      </c>
      <c r="DT16" s="123">
        <f t="shared" si="81"/>
        <v>0</v>
      </c>
      <c r="DU16" s="123">
        <f t="shared" si="81"/>
        <v>0</v>
      </c>
      <c r="DV16" s="123">
        <f t="shared" si="81"/>
        <v>0</v>
      </c>
      <c r="DW16" s="129">
        <f t="shared" si="81"/>
        <v>0</v>
      </c>
      <c r="DX16" s="123">
        <f t="shared" si="81"/>
        <v>0</v>
      </c>
      <c r="DY16" s="123">
        <f t="shared" si="81"/>
        <v>0</v>
      </c>
      <c r="DZ16" s="123">
        <f t="shared" si="81"/>
        <v>0</v>
      </c>
      <c r="EA16" s="129">
        <f t="shared" si="81"/>
        <v>0</v>
      </c>
      <c r="EB16" s="126">
        <f t="shared" si="81"/>
        <v>0</v>
      </c>
      <c r="EC16" s="123">
        <f t="shared" si="81"/>
        <v>0</v>
      </c>
      <c r="ED16" s="123">
        <f t="shared" si="81"/>
        <v>0</v>
      </c>
      <c r="EE16" s="129">
        <f t="shared" si="81"/>
        <v>0</v>
      </c>
      <c r="EF16" s="126">
        <f t="shared" si="81"/>
        <v>0</v>
      </c>
      <c r="EG16" s="123">
        <f t="shared" si="81"/>
        <v>0</v>
      </c>
      <c r="EH16" s="123">
        <f t="shared" si="81"/>
        <v>0</v>
      </c>
      <c r="EI16" s="123">
        <f t="shared" si="81"/>
        <v>0</v>
      </c>
    </row>
    <row r="17" spans="1:141" ht="13.15" collapsed="1" x14ac:dyDescent="0.4">
      <c r="A17" s="29"/>
      <c r="B17" s="19"/>
      <c r="C17" s="19"/>
      <c r="D17" s="19"/>
      <c r="E17" s="19"/>
      <c r="F17" s="19"/>
      <c r="G17" s="19"/>
      <c r="H17" s="19"/>
      <c r="I17" s="19"/>
      <c r="J17" s="19"/>
      <c r="K17" s="19"/>
      <c r="L17" s="206"/>
      <c r="M17" s="19"/>
      <c r="N17" s="19"/>
      <c r="O17" s="19"/>
      <c r="P17" s="19"/>
      <c r="Q17" s="19"/>
      <c r="R17" s="19"/>
      <c r="S17" s="19"/>
      <c r="T17" s="19"/>
      <c r="U17" s="19"/>
      <c r="V17" s="19"/>
      <c r="W17" s="19"/>
      <c r="X17" s="206"/>
      <c r="Y17" s="19"/>
      <c r="Z17" s="19"/>
      <c r="AA17" s="19"/>
      <c r="AB17" s="19"/>
      <c r="AC17" s="19"/>
      <c r="AD17" s="19"/>
      <c r="AE17" s="19"/>
      <c r="AF17" s="19"/>
      <c r="AG17" s="206"/>
      <c r="AH17" s="19"/>
      <c r="AI17" s="19"/>
      <c r="AJ17" s="19"/>
      <c r="AK17" s="19"/>
      <c r="AL17" s="206"/>
      <c r="AM17" s="19"/>
      <c r="AN17" s="19"/>
      <c r="AO17" s="19"/>
      <c r="AP17" s="19"/>
      <c r="AQ17" s="19"/>
      <c r="AR17" s="19"/>
      <c r="AS17" s="19"/>
      <c r="AT17" s="19"/>
      <c r="AU17" s="19"/>
      <c r="AV17" s="19"/>
      <c r="AW17" s="206"/>
      <c r="AX17" s="19"/>
      <c r="AY17" s="19"/>
      <c r="AZ17" s="19"/>
      <c r="BA17" s="206"/>
      <c r="BB17" s="19"/>
      <c r="BC17" s="19"/>
      <c r="BD17" s="19"/>
      <c r="BE17" s="206"/>
      <c r="BF17" s="19"/>
      <c r="BG17" s="19"/>
      <c r="BH17" s="19"/>
      <c r="BI17" s="19"/>
      <c r="BJ17" s="19"/>
      <c r="BK17" s="19"/>
      <c r="BL17" s="19"/>
      <c r="BM17" s="19"/>
      <c r="BN17" s="206"/>
      <c r="BO17" s="19"/>
      <c r="BP17" s="19"/>
      <c r="BQ17" s="19"/>
      <c r="BR17" s="19"/>
      <c r="BS17" s="206"/>
      <c r="BT17" s="19"/>
      <c r="BU17" s="19"/>
      <c r="BV17" s="19"/>
      <c r="BW17" s="19"/>
      <c r="BX17" s="19"/>
      <c r="BY17" s="19"/>
      <c r="BZ17" s="19"/>
      <c r="CA17" s="19"/>
      <c r="CB17" s="19"/>
      <c r="CC17" s="19"/>
      <c r="CD17" s="206"/>
      <c r="CE17" s="19"/>
      <c r="CF17" s="19"/>
      <c r="CG17" s="19"/>
      <c r="CH17" s="206"/>
      <c r="CI17" s="19"/>
      <c r="CJ17" s="19"/>
      <c r="CK17" s="19"/>
      <c r="CL17" s="206"/>
      <c r="CM17" s="19"/>
      <c r="CN17" s="19"/>
      <c r="CO17" s="19"/>
      <c r="CP17" s="206"/>
      <c r="CQ17" s="19"/>
      <c r="CR17" s="19"/>
      <c r="CS17" s="19"/>
      <c r="CT17" s="19"/>
      <c r="CU17" s="19"/>
      <c r="CV17" s="19"/>
      <c r="CW17" s="19"/>
      <c r="CX17" s="19"/>
      <c r="CY17" s="206"/>
      <c r="CZ17" s="19"/>
      <c r="DA17" s="19"/>
      <c r="DB17" s="19"/>
      <c r="DC17" s="19"/>
      <c r="DD17" s="206"/>
      <c r="DE17" s="19"/>
      <c r="DF17" s="19"/>
      <c r="DG17" s="19"/>
      <c r="DH17" s="19"/>
      <c r="DI17" s="19"/>
      <c r="DJ17" s="19"/>
      <c r="DK17" s="19"/>
      <c r="DL17" s="19"/>
      <c r="DM17" s="19"/>
      <c r="DN17" s="19"/>
      <c r="DO17" s="206"/>
      <c r="DP17" s="19"/>
      <c r="DQ17" s="19"/>
      <c r="DR17" s="19"/>
      <c r="DS17" s="206"/>
      <c r="DT17" s="19"/>
      <c r="DU17" s="19"/>
      <c r="DV17" s="19"/>
      <c r="DW17" s="206"/>
      <c r="DX17" s="19"/>
      <c r="DY17" s="19"/>
      <c r="DZ17" s="19"/>
      <c r="EA17" s="206"/>
      <c r="EB17" s="19"/>
      <c r="EC17" s="19"/>
      <c r="ED17" s="19"/>
      <c r="EE17" s="206"/>
      <c r="EF17" s="19"/>
      <c r="EG17" s="19"/>
      <c r="EH17" s="19"/>
      <c r="EI17" s="19"/>
      <c r="EJ17" s="19"/>
      <c r="EK17" s="19"/>
    </row>
    <row r="18" spans="1:141" ht="15" customHeight="1" outlineLevel="1" x14ac:dyDescent="0.4">
      <c r="A18" s="29" t="s">
        <v>14</v>
      </c>
      <c r="B18" s="19"/>
      <c r="C18" s="19"/>
      <c r="D18" s="19"/>
      <c r="E18" s="19"/>
      <c r="F18" s="19"/>
      <c r="G18" s="19"/>
      <c r="H18" s="19"/>
      <c r="I18" s="19"/>
      <c r="J18" s="19"/>
      <c r="K18" s="19"/>
      <c r="L18" s="206"/>
      <c r="M18" s="19"/>
      <c r="N18" s="19"/>
      <c r="O18" s="19"/>
      <c r="P18" s="19"/>
      <c r="Q18" s="19"/>
      <c r="R18" s="19"/>
      <c r="S18" s="19"/>
      <c r="T18" s="19"/>
      <c r="U18" s="19"/>
      <c r="V18" s="19"/>
      <c r="W18" s="19"/>
      <c r="X18" s="206"/>
      <c r="Y18" s="19"/>
      <c r="Z18" s="19"/>
      <c r="AA18" s="19"/>
      <c r="AB18" s="19"/>
      <c r="AC18" s="19"/>
      <c r="AD18" s="19"/>
      <c r="AE18" s="19"/>
      <c r="AF18" s="19"/>
      <c r="AG18" s="206"/>
      <c r="AH18" s="19"/>
      <c r="AI18" s="19"/>
      <c r="AJ18" s="19"/>
      <c r="AK18" s="19"/>
      <c r="AL18" s="206"/>
      <c r="AM18" s="19"/>
      <c r="AN18" s="19"/>
      <c r="AO18" s="19"/>
      <c r="AP18" s="19"/>
      <c r="AQ18" s="19"/>
      <c r="AR18" s="19"/>
      <c r="AS18" s="19"/>
      <c r="AT18" s="19"/>
      <c r="AU18" s="19"/>
      <c r="AV18" s="19"/>
      <c r="AW18" s="206"/>
      <c r="AX18" s="19"/>
      <c r="AY18" s="19"/>
      <c r="AZ18" s="19"/>
      <c r="BA18" s="206"/>
      <c r="BB18" s="19"/>
      <c r="BC18" s="19"/>
      <c r="BD18" s="19"/>
      <c r="BE18" s="206"/>
      <c r="BF18" s="19"/>
      <c r="BG18" s="19"/>
      <c r="BH18" s="19"/>
      <c r="BI18" s="19"/>
      <c r="BJ18" s="19"/>
      <c r="BK18" s="19"/>
      <c r="BL18" s="19"/>
      <c r="BM18" s="19"/>
      <c r="BN18" s="206"/>
      <c r="BO18" s="19"/>
      <c r="BP18" s="19"/>
      <c r="BQ18" s="19"/>
      <c r="BR18" s="19"/>
      <c r="BS18" s="206"/>
      <c r="BT18" s="19"/>
      <c r="BU18" s="19"/>
      <c r="BV18" s="19"/>
      <c r="BW18" s="19"/>
      <c r="BX18" s="19"/>
      <c r="BY18" s="19"/>
      <c r="BZ18" s="19"/>
      <c r="CA18" s="19"/>
      <c r="CB18" s="19"/>
      <c r="CC18" s="19"/>
      <c r="CD18" s="206"/>
      <c r="CE18" s="19"/>
      <c r="CF18" s="19"/>
      <c r="CG18" s="19"/>
      <c r="CH18" s="206"/>
      <c r="CI18" s="19"/>
      <c r="CJ18" s="19"/>
      <c r="CK18" s="19"/>
      <c r="CL18" s="206"/>
      <c r="CM18" s="19"/>
      <c r="CN18" s="19"/>
      <c r="CO18" s="19"/>
      <c r="CP18" s="206"/>
      <c r="CQ18" s="19"/>
      <c r="CR18" s="19"/>
      <c r="CS18" s="19"/>
      <c r="CT18" s="19"/>
      <c r="CU18" s="19"/>
      <c r="CV18" s="19"/>
      <c r="CW18" s="19"/>
      <c r="CX18" s="19"/>
      <c r="CY18" s="206"/>
      <c r="CZ18" s="19"/>
      <c r="DA18" s="19"/>
      <c r="DB18" s="19"/>
      <c r="DC18" s="19"/>
      <c r="DD18" s="206"/>
      <c r="DE18" s="19"/>
      <c r="DF18" s="19"/>
      <c r="DG18" s="19"/>
      <c r="DH18" s="19"/>
      <c r="DI18" s="19"/>
      <c r="DJ18" s="19"/>
      <c r="DK18" s="19"/>
      <c r="DL18" s="19"/>
      <c r="DM18" s="19"/>
      <c r="DN18" s="19"/>
      <c r="DO18" s="206"/>
      <c r="DP18" s="19"/>
      <c r="DQ18" s="19"/>
      <c r="DR18" s="19"/>
      <c r="DS18" s="206"/>
      <c r="DT18" s="19"/>
      <c r="DU18" s="19"/>
      <c r="DV18" s="19"/>
      <c r="DW18" s="206"/>
      <c r="DX18" s="19"/>
      <c r="DY18" s="19"/>
      <c r="DZ18" s="19"/>
      <c r="EA18" s="206"/>
      <c r="EB18" s="19"/>
      <c r="EC18" s="19"/>
      <c r="ED18" s="19"/>
      <c r="EE18" s="206"/>
      <c r="EF18" s="19"/>
      <c r="EG18" s="19"/>
      <c r="EH18" s="19"/>
      <c r="EI18" s="19"/>
      <c r="EJ18" s="19"/>
      <c r="EK18" s="19"/>
    </row>
    <row r="19" spans="1:141" ht="15" customHeight="1" outlineLevel="1" x14ac:dyDescent="0.45">
      <c r="A19" s="9" t="s">
        <v>288</v>
      </c>
      <c r="C19" s="122">
        <f>org_pi</f>
        <v>0</v>
      </c>
      <c r="D19" s="122" cm="1">
        <f t="array" ref="D19">sub1_pi</f>
        <v>0</v>
      </c>
      <c r="E19" s="122">
        <f>sub2_pi</f>
        <v>0</v>
      </c>
      <c r="F19" s="10"/>
      <c r="G19" s="122">
        <f>SUM(C19:F19)</f>
        <v>0</v>
      </c>
      <c r="I19" s="136"/>
      <c r="J19" s="136"/>
      <c r="K19" s="136"/>
      <c r="L19" s="127">
        <f>SUM(I19:K19)</f>
        <v>0</v>
      </c>
      <c r="N19" s="130">
        <f>C19+I19</f>
        <v>0</v>
      </c>
      <c r="O19" s="122">
        <f t="shared" ref="N19:P20" si="82">D19+J19</f>
        <v>0</v>
      </c>
      <c r="P19" s="122">
        <f t="shared" si="82"/>
        <v>0</v>
      </c>
      <c r="Q19" s="122">
        <f>SUM(N19:P19)</f>
        <v>0</v>
      </c>
      <c r="U19" s="89"/>
      <c r="V19" s="89"/>
      <c r="W19" s="89"/>
      <c r="X19" s="127">
        <f>SUM(U19:W19)</f>
        <v>0</v>
      </c>
      <c r="Y19" s="130">
        <f>N19-U19</f>
        <v>0</v>
      </c>
      <c r="Z19" s="122">
        <f t="shared" ref="Z19:AA20" si="83">O19-V19</f>
        <v>0</v>
      </c>
      <c r="AA19" s="122">
        <f t="shared" si="83"/>
        <v>0</v>
      </c>
      <c r="AB19" s="122">
        <f>SUM(Y19:AA19)</f>
        <v>0</v>
      </c>
      <c r="AD19" s="135"/>
      <c r="AE19" s="136"/>
      <c r="AF19" s="136"/>
      <c r="AG19" s="127">
        <f>SUM(AD19:AF19)</f>
        <v>0</v>
      </c>
      <c r="AI19" s="130">
        <f t="shared" ref="AI19:AK20" si="84">N19+AD19</f>
        <v>0</v>
      </c>
      <c r="AJ19" s="122">
        <f t="shared" si="84"/>
        <v>0</v>
      </c>
      <c r="AK19" s="122">
        <f t="shared" si="84"/>
        <v>0</v>
      </c>
      <c r="AL19" s="133">
        <f>SUM(AI19:AK19)</f>
        <v>0</v>
      </c>
      <c r="AM19" s="130">
        <f t="shared" ref="AM19:AO20" si="85">AI19-U19</f>
        <v>0</v>
      </c>
      <c r="AN19" s="122">
        <f t="shared" si="85"/>
        <v>0</v>
      </c>
      <c r="AO19" s="122">
        <f t="shared" si="85"/>
        <v>0</v>
      </c>
      <c r="AP19" s="122">
        <f>SUM(AM19:AO19)</f>
        <v>0</v>
      </c>
      <c r="AT19" s="122">
        <f>$U19</f>
        <v>0</v>
      </c>
      <c r="AU19" s="122">
        <f>$V19</f>
        <v>0</v>
      </c>
      <c r="AV19" s="122">
        <f>$W19</f>
        <v>0</v>
      </c>
      <c r="AW19" s="133">
        <f>$X19</f>
        <v>0</v>
      </c>
      <c r="AX19" s="89"/>
      <c r="AY19" s="89"/>
      <c r="AZ19" s="89"/>
      <c r="BA19" s="127">
        <f>SUM(AX19:AZ19)</f>
        <v>0</v>
      </c>
      <c r="BB19" s="130">
        <f>SUMIFS($AT19:$BA19,$AT$10:$BA$10,BB$10)</f>
        <v>0</v>
      </c>
      <c r="BC19" s="122">
        <f t="shared" ref="BC19:BD21" si="86">SUMIFS($AT19:$BA19,$AT$10:$BA$10,BC$10)</f>
        <v>0</v>
      </c>
      <c r="BD19" s="122">
        <f t="shared" si="86"/>
        <v>0</v>
      </c>
      <c r="BE19" s="133">
        <f>SUM(BB19:BD19)</f>
        <v>0</v>
      </c>
      <c r="BF19" s="130">
        <f>AI19-BB19</f>
        <v>0</v>
      </c>
      <c r="BG19" s="122">
        <f>AJ19-BC19</f>
        <v>0</v>
      </c>
      <c r="BH19" s="122">
        <f t="shared" ref="BF19:BH20" si="87">AK19-BD19</f>
        <v>0</v>
      </c>
      <c r="BI19" s="122">
        <f>SUM(BF19:BH19)</f>
        <v>0</v>
      </c>
      <c r="BK19" s="135"/>
      <c r="BL19" s="136"/>
      <c r="BM19" s="136"/>
      <c r="BN19" s="127">
        <f>SUM(BK19:BM19)</f>
        <v>0</v>
      </c>
      <c r="BP19" s="130">
        <f t="shared" ref="BP19:BR20" si="88">AI19+BK19</f>
        <v>0</v>
      </c>
      <c r="BQ19" s="122">
        <f t="shared" si="88"/>
        <v>0</v>
      </c>
      <c r="BR19" s="122">
        <f t="shared" si="88"/>
        <v>0</v>
      </c>
      <c r="BS19" s="133">
        <f>SUM(BP19:BR19)</f>
        <v>0</v>
      </c>
      <c r="BT19" s="130">
        <f>BP19-BB19</f>
        <v>0</v>
      </c>
      <c r="BU19" s="122">
        <f t="shared" ref="BU19:BU20" si="89">BQ19-BC19</f>
        <v>0</v>
      </c>
      <c r="BV19" s="122">
        <f t="shared" ref="BV19:BV20" si="90">BR19-BD19</f>
        <v>0</v>
      </c>
      <c r="BW19" s="122">
        <f>SUM(BT19:BV19)</f>
        <v>0</v>
      </c>
      <c r="CA19" s="122">
        <f>$U19</f>
        <v>0</v>
      </c>
      <c r="CB19" s="122">
        <f>$V19</f>
        <v>0</v>
      </c>
      <c r="CC19" s="122">
        <f>$W19</f>
        <v>0</v>
      </c>
      <c r="CD19" s="133">
        <f>$X19</f>
        <v>0</v>
      </c>
      <c r="CE19" s="122">
        <f>$AX19</f>
        <v>0</v>
      </c>
      <c r="CF19" s="122">
        <f>$AY19</f>
        <v>0</v>
      </c>
      <c r="CG19" s="122">
        <f>$AZ19</f>
        <v>0</v>
      </c>
      <c r="CH19" s="133">
        <f>$BA19</f>
        <v>0</v>
      </c>
      <c r="CI19" s="89"/>
      <c r="CJ19" s="89"/>
      <c r="CK19" s="89"/>
      <c r="CL19" s="127">
        <f>SUM(CI19:CK19)</f>
        <v>0</v>
      </c>
      <c r="CM19" s="130">
        <f>SUMIFS($CA19:$CL19,$CA$10:$CL$10,CM$10)</f>
        <v>0</v>
      </c>
      <c r="CN19" s="122">
        <f>SUMIFS($CA19:$CL19,$CA$10:$CL$10,CN$10)</f>
        <v>0</v>
      </c>
      <c r="CO19" s="122">
        <f>SUMIFS($CA19:$CL19,$CA$10:$CL$10,CO$10)</f>
        <v>0</v>
      </c>
      <c r="CP19" s="133">
        <f>SUM(CM19:CO19)</f>
        <v>0</v>
      </c>
      <c r="CQ19" s="130">
        <f>BP19-CM19</f>
        <v>0</v>
      </c>
      <c r="CR19" s="122">
        <f t="shared" ref="CR19:CR20" si="91">BQ19-CN19</f>
        <v>0</v>
      </c>
      <c r="CS19" s="122">
        <f t="shared" ref="CS19:CS20" si="92">BR19-CO19</f>
        <v>0</v>
      </c>
      <c r="CT19" s="122">
        <f>SUM(CQ19:CS19)</f>
        <v>0</v>
      </c>
      <c r="CV19" s="135"/>
      <c r="CW19" s="136"/>
      <c r="CX19" s="136"/>
      <c r="CY19" s="127">
        <f>SUM(CV19:CX19)</f>
        <v>0</v>
      </c>
      <c r="DA19" s="130">
        <f t="shared" ref="DA19:DC20" si="93">BP19+CV19</f>
        <v>0</v>
      </c>
      <c r="DB19" s="122">
        <f t="shared" si="93"/>
        <v>0</v>
      </c>
      <c r="DC19" s="122">
        <f t="shared" si="93"/>
        <v>0</v>
      </c>
      <c r="DD19" s="133">
        <f>SUM(DA19:DC19)</f>
        <v>0</v>
      </c>
      <c r="DE19" s="130">
        <f t="shared" ref="DE19:DG20" si="94">DA19-CM19</f>
        <v>0</v>
      </c>
      <c r="DF19" s="122">
        <f t="shared" si="94"/>
        <v>0</v>
      </c>
      <c r="DG19" s="122">
        <f t="shared" si="94"/>
        <v>0</v>
      </c>
      <c r="DH19" s="122">
        <f>SUM(DE19:DG19)</f>
        <v>0</v>
      </c>
      <c r="DL19" s="122">
        <f>$U19</f>
        <v>0</v>
      </c>
      <c r="DM19" s="122">
        <f>$V19</f>
        <v>0</v>
      </c>
      <c r="DN19" s="122">
        <f>$W19</f>
        <v>0</v>
      </c>
      <c r="DO19" s="133">
        <f>$X19</f>
        <v>0</v>
      </c>
      <c r="DP19" s="122">
        <f>$AX19</f>
        <v>0</v>
      </c>
      <c r="DQ19" s="122">
        <f>$AY19</f>
        <v>0</v>
      </c>
      <c r="DR19" s="122">
        <f>$AZ19</f>
        <v>0</v>
      </c>
      <c r="DS19" s="133">
        <f>$BA19</f>
        <v>0</v>
      </c>
      <c r="DT19" s="122">
        <f>$CI19</f>
        <v>0</v>
      </c>
      <c r="DU19" s="122">
        <f>$CJ19</f>
        <v>0</v>
      </c>
      <c r="DV19" s="122">
        <f>$CK19</f>
        <v>0</v>
      </c>
      <c r="DW19" s="133">
        <f>$CL19</f>
        <v>0</v>
      </c>
      <c r="DX19" s="89"/>
      <c r="DY19" s="89"/>
      <c r="DZ19" s="89"/>
      <c r="EA19" s="127">
        <f>SUM(DX19:DZ19)</f>
        <v>0</v>
      </c>
      <c r="EB19" s="130">
        <f>SUMIFS($DL19:$EA19,$DL$10:$EA$10,EB$10)</f>
        <v>0</v>
      </c>
      <c r="EC19" s="122">
        <f t="shared" ref="EC19:ED22" si="95">SUMIFS($DL19:$EA19,$DL$10:$EA$10,EC$10)</f>
        <v>0</v>
      </c>
      <c r="ED19" s="122">
        <f t="shared" si="95"/>
        <v>0</v>
      </c>
      <c r="EE19" s="133">
        <f>SUM(EB19:ED19)</f>
        <v>0</v>
      </c>
      <c r="EF19" s="130">
        <f>DA19-EB19</f>
        <v>0</v>
      </c>
      <c r="EG19" s="122">
        <f t="shared" ref="EG19:EG20" si="96">DB19-EC19</f>
        <v>0</v>
      </c>
      <c r="EH19" s="122">
        <f t="shared" ref="EH19:EH20" si="97">DC19-ED19</f>
        <v>0</v>
      </c>
      <c r="EI19" s="122">
        <f>SUM(EF19:EH19)</f>
        <v>0</v>
      </c>
    </row>
    <row r="20" spans="1:141" ht="14.25" outlineLevel="1" x14ac:dyDescent="0.45">
      <c r="A20" s="9" t="s">
        <v>289</v>
      </c>
      <c r="C20" s="123">
        <f>org_cop1</f>
        <v>0</v>
      </c>
      <c r="D20" s="123">
        <f>sub1_cop1</f>
        <v>0</v>
      </c>
      <c r="E20" s="123">
        <f>sub2_cop1</f>
        <v>0</v>
      </c>
      <c r="F20" s="7"/>
      <c r="G20" s="123">
        <f>SUM(C20:F20)</f>
        <v>0</v>
      </c>
      <c r="I20" s="136"/>
      <c r="J20" s="136"/>
      <c r="K20" s="136"/>
      <c r="L20" s="128">
        <f>SUM(I20:K20)</f>
        <v>0</v>
      </c>
      <c r="N20" s="126">
        <f t="shared" si="82"/>
        <v>0</v>
      </c>
      <c r="O20" s="123">
        <f t="shared" si="82"/>
        <v>0</v>
      </c>
      <c r="P20" s="123">
        <f t="shared" si="82"/>
        <v>0</v>
      </c>
      <c r="Q20" s="123">
        <f t="shared" ref="Q20" si="98">SUM(N20:P20)</f>
        <v>0</v>
      </c>
      <c r="U20" s="89"/>
      <c r="V20" s="89"/>
      <c r="W20" s="89"/>
      <c r="X20" s="128">
        <f>SUM(U20:W20)</f>
        <v>0</v>
      </c>
      <c r="Y20" s="126">
        <f>N20-U20</f>
        <v>0</v>
      </c>
      <c r="Z20" s="123">
        <f t="shared" si="83"/>
        <v>0</v>
      </c>
      <c r="AA20" s="123">
        <f t="shared" si="83"/>
        <v>0</v>
      </c>
      <c r="AB20" s="123">
        <f>SUM(Y20:AA20)</f>
        <v>0</v>
      </c>
      <c r="AD20" s="135"/>
      <c r="AE20" s="136"/>
      <c r="AF20" s="136"/>
      <c r="AG20" s="128">
        <f t="shared" ref="AG20" si="99">SUM(AD20:AF20)</f>
        <v>0</v>
      </c>
      <c r="AI20" s="126">
        <f t="shared" si="84"/>
        <v>0</v>
      </c>
      <c r="AJ20" s="123">
        <f t="shared" si="84"/>
        <v>0</v>
      </c>
      <c r="AK20" s="123">
        <f t="shared" si="84"/>
        <v>0</v>
      </c>
      <c r="AL20" s="129">
        <f t="shared" ref="AL20" si="100">SUM(AI20:AK20)</f>
        <v>0</v>
      </c>
      <c r="AM20" s="126">
        <f t="shared" si="85"/>
        <v>0</v>
      </c>
      <c r="AN20" s="123">
        <f t="shared" si="85"/>
        <v>0</v>
      </c>
      <c r="AO20" s="123">
        <f t="shared" si="85"/>
        <v>0</v>
      </c>
      <c r="AP20" s="123">
        <f t="shared" ref="AP20" si="101">SUM(AM20:AO20)</f>
        <v>0</v>
      </c>
      <c r="AT20" s="123">
        <f>$U20</f>
        <v>0</v>
      </c>
      <c r="AU20" s="123">
        <f t="shared" ref="AU20" si="102">$V20</f>
        <v>0</v>
      </c>
      <c r="AV20" s="123">
        <f t="shared" ref="AV20:AV21" si="103">$W20</f>
        <v>0</v>
      </c>
      <c r="AW20" s="129">
        <f>$X20</f>
        <v>0</v>
      </c>
      <c r="AX20" s="89"/>
      <c r="AY20" s="89"/>
      <c r="AZ20" s="89"/>
      <c r="BA20" s="128">
        <f>SUM(AX20:AZ20)</f>
        <v>0</v>
      </c>
      <c r="BB20" s="126">
        <f>SUMIFS($AT20:$BA20,$AT$10:$BA$10,BB$10)</f>
        <v>0</v>
      </c>
      <c r="BC20" s="123">
        <f t="shared" si="86"/>
        <v>0</v>
      </c>
      <c r="BD20" s="123">
        <f t="shared" si="86"/>
        <v>0</v>
      </c>
      <c r="BE20" s="129">
        <f>SUM(BB20:BD20)</f>
        <v>0</v>
      </c>
      <c r="BF20" s="126">
        <f t="shared" si="87"/>
        <v>0</v>
      </c>
      <c r="BG20" s="123">
        <f t="shared" si="87"/>
        <v>0</v>
      </c>
      <c r="BH20" s="123">
        <f t="shared" si="87"/>
        <v>0</v>
      </c>
      <c r="BI20" s="123">
        <f>SUM(BF20:BH20)</f>
        <v>0</v>
      </c>
      <c r="BK20" s="135"/>
      <c r="BL20" s="136"/>
      <c r="BM20" s="136"/>
      <c r="BN20" s="128">
        <f t="shared" ref="BN20" si="104">SUM(BK20:BM20)</f>
        <v>0</v>
      </c>
      <c r="BP20" s="126">
        <f t="shared" si="88"/>
        <v>0</v>
      </c>
      <c r="BQ20" s="123">
        <f t="shared" si="88"/>
        <v>0</v>
      </c>
      <c r="BR20" s="123">
        <f t="shared" si="88"/>
        <v>0</v>
      </c>
      <c r="BS20" s="129">
        <f t="shared" ref="BS20" si="105">SUM(BP20:BR20)</f>
        <v>0</v>
      </c>
      <c r="BT20" s="126">
        <f t="shared" ref="BT20" si="106">BP20-BB20</f>
        <v>0</v>
      </c>
      <c r="BU20" s="123">
        <f t="shared" si="89"/>
        <v>0</v>
      </c>
      <c r="BV20" s="123">
        <f t="shared" si="90"/>
        <v>0</v>
      </c>
      <c r="BW20" s="123">
        <f t="shared" ref="BW20" si="107">SUM(BT20:BV20)</f>
        <v>0</v>
      </c>
      <c r="CA20" s="123">
        <f t="shared" ref="CA20:CA21" si="108">$U20</f>
        <v>0</v>
      </c>
      <c r="CB20" s="123">
        <f t="shared" ref="CB20:CB21" si="109">$V20</f>
        <v>0</v>
      </c>
      <c r="CC20" s="123">
        <f t="shared" ref="CC20:CC21" si="110">$W20</f>
        <v>0</v>
      </c>
      <c r="CD20" s="129">
        <f t="shared" ref="CD20:CD21" si="111">$X20</f>
        <v>0</v>
      </c>
      <c r="CE20" s="123">
        <f t="shared" ref="CE20:CE21" si="112">$AX20</f>
        <v>0</v>
      </c>
      <c r="CF20" s="123">
        <f t="shared" ref="CF20:CF21" si="113">$AY20</f>
        <v>0</v>
      </c>
      <c r="CG20" s="123">
        <f t="shared" ref="CG20:CG21" si="114">$AZ20</f>
        <v>0</v>
      </c>
      <c r="CH20" s="129">
        <f t="shared" ref="CH20:CH21" si="115">$BA20</f>
        <v>0</v>
      </c>
      <c r="CI20" s="89"/>
      <c r="CJ20" s="89"/>
      <c r="CK20" s="89"/>
      <c r="CL20" s="128">
        <f>SUM(CI20:CK20)</f>
        <v>0</v>
      </c>
      <c r="CM20" s="126">
        <f t="shared" ref="CM20:CM21" si="116">SUMIFS($CA20:$CL20,$CA$10:$CL$10,CM$10)</f>
        <v>0</v>
      </c>
      <c r="CN20" s="123">
        <f t="shared" ref="CN20:CO21" si="117">SUMIFS($CA20:$CL20,$CA$10:$CL$10,CN$10)</f>
        <v>0</v>
      </c>
      <c r="CO20" s="123">
        <f t="shared" si="117"/>
        <v>0</v>
      </c>
      <c r="CP20" s="129">
        <f>SUM(CM20:CO20)</f>
        <v>0</v>
      </c>
      <c r="CQ20" s="126">
        <f t="shared" ref="CQ20" si="118">BP20-CM20</f>
        <v>0</v>
      </c>
      <c r="CR20" s="123">
        <f t="shared" si="91"/>
        <v>0</v>
      </c>
      <c r="CS20" s="123">
        <f t="shared" si="92"/>
        <v>0</v>
      </c>
      <c r="CT20" s="123">
        <f>SUM(CQ20:CS20)</f>
        <v>0</v>
      </c>
      <c r="CV20" s="135"/>
      <c r="CW20" s="136"/>
      <c r="CX20" s="136"/>
      <c r="CY20" s="128">
        <f t="shared" ref="CY20" si="119">SUM(CV20:CX20)</f>
        <v>0</v>
      </c>
      <c r="DA20" s="126">
        <f t="shared" si="93"/>
        <v>0</v>
      </c>
      <c r="DB20" s="123">
        <f t="shared" si="93"/>
        <v>0</v>
      </c>
      <c r="DC20" s="123">
        <f t="shared" si="93"/>
        <v>0</v>
      </c>
      <c r="DD20" s="129">
        <f t="shared" ref="DD20" si="120">SUM(DA20:DC20)</f>
        <v>0</v>
      </c>
      <c r="DE20" s="126">
        <f t="shared" si="94"/>
        <v>0</v>
      </c>
      <c r="DF20" s="123">
        <f t="shared" si="94"/>
        <v>0</v>
      </c>
      <c r="DG20" s="123">
        <f t="shared" si="94"/>
        <v>0</v>
      </c>
      <c r="DH20" s="123">
        <f t="shared" ref="DH20" si="121">SUM(DE20:DG20)</f>
        <v>0</v>
      </c>
      <c r="DL20" s="123">
        <f t="shared" ref="DL20:DL21" si="122">$U20</f>
        <v>0</v>
      </c>
      <c r="DM20" s="123">
        <f t="shared" ref="DM20:DM21" si="123">$V20</f>
        <v>0</v>
      </c>
      <c r="DN20" s="123">
        <f t="shared" ref="DN20:DN21" si="124">$W20</f>
        <v>0</v>
      </c>
      <c r="DO20" s="129">
        <f t="shared" ref="DO20:DO21" si="125">$X20</f>
        <v>0</v>
      </c>
      <c r="DP20" s="123">
        <f t="shared" ref="DP20:DP21" si="126">$AX20</f>
        <v>0</v>
      </c>
      <c r="DQ20" s="123">
        <f t="shared" ref="DQ20:DQ21" si="127">$AY20</f>
        <v>0</v>
      </c>
      <c r="DR20" s="123">
        <f t="shared" ref="DR20:DR21" si="128">$AZ20</f>
        <v>0</v>
      </c>
      <c r="DS20" s="129">
        <f t="shared" ref="DS20:DS21" si="129">$BA20</f>
        <v>0</v>
      </c>
      <c r="DT20" s="123">
        <f t="shared" ref="DT20:DT21" si="130">$CI20</f>
        <v>0</v>
      </c>
      <c r="DU20" s="123">
        <f t="shared" ref="DU20:DU21" si="131">$CJ20</f>
        <v>0</v>
      </c>
      <c r="DV20" s="123">
        <f>$CK20</f>
        <v>0</v>
      </c>
      <c r="DW20" s="129">
        <f>$CL20</f>
        <v>0</v>
      </c>
      <c r="DX20" s="89"/>
      <c r="DY20" s="89"/>
      <c r="DZ20" s="89"/>
      <c r="EA20" s="128">
        <f>SUM(DX20:DZ20)</f>
        <v>0</v>
      </c>
      <c r="EB20" s="126">
        <f t="shared" ref="EB20:EB22" si="132">SUMIFS($DL20:$EA20,$DL$10:$EA$10,EB$10)</f>
        <v>0</v>
      </c>
      <c r="EC20" s="123">
        <f t="shared" si="95"/>
        <v>0</v>
      </c>
      <c r="ED20" s="123">
        <f t="shared" si="95"/>
        <v>0</v>
      </c>
      <c r="EE20" s="129">
        <f>SUM(EB20:ED20)</f>
        <v>0</v>
      </c>
      <c r="EF20" s="126">
        <f t="shared" ref="EF20" si="133">DA20-EB20</f>
        <v>0</v>
      </c>
      <c r="EG20" s="123">
        <f t="shared" si="96"/>
        <v>0</v>
      </c>
      <c r="EH20" s="123">
        <f t="shared" si="97"/>
        <v>0</v>
      </c>
      <c r="EI20" s="123">
        <f>SUM(EF20:EH20)</f>
        <v>0</v>
      </c>
    </row>
    <row r="21" spans="1:141" ht="14.25" outlineLevel="1" x14ac:dyDescent="0.45">
      <c r="A21" s="9" t="s">
        <v>294</v>
      </c>
      <c r="C21" s="123">
        <f>org_cop2</f>
        <v>0</v>
      </c>
      <c r="D21" s="123">
        <f>sub1_cop2</f>
        <v>0</v>
      </c>
      <c r="E21" s="123">
        <f>sub2_cop2</f>
        <v>0</v>
      </c>
      <c r="F21" s="7"/>
      <c r="G21" s="123">
        <f>SUM(C21:F21)</f>
        <v>0</v>
      </c>
      <c r="I21" s="136"/>
      <c r="J21" s="136"/>
      <c r="K21" s="136"/>
      <c r="L21" s="128">
        <f>SUM(I21:K21)</f>
        <v>0</v>
      </c>
      <c r="N21" s="126">
        <f>C21+I21</f>
        <v>0</v>
      </c>
      <c r="O21" s="126">
        <f>D21+J21</f>
        <v>0</v>
      </c>
      <c r="P21" s="126">
        <f>E21+K21</f>
        <v>0</v>
      </c>
      <c r="Q21" s="123">
        <f>SUM(N21:P21)</f>
        <v>0</v>
      </c>
      <c r="U21" s="89"/>
      <c r="V21" s="89"/>
      <c r="W21" s="89"/>
      <c r="X21" s="128">
        <f>SUM(U21:W21)</f>
        <v>0</v>
      </c>
      <c r="Y21" s="126">
        <f>N21-U21</f>
        <v>0</v>
      </c>
      <c r="Z21" s="123">
        <f t="shared" ref="Z21" si="134">O21-V21</f>
        <v>0</v>
      </c>
      <c r="AA21" s="123">
        <f t="shared" ref="AA21" si="135">P21-W21</f>
        <v>0</v>
      </c>
      <c r="AB21" s="123">
        <f>SUM(Y21:AA21)</f>
        <v>0</v>
      </c>
      <c r="AD21" s="136"/>
      <c r="AE21" s="136"/>
      <c r="AF21" s="136"/>
      <c r="AG21" s="128">
        <f>SUM(AD21:AF21)</f>
        <v>0</v>
      </c>
      <c r="AI21" s="126">
        <f>N21+AD21</f>
        <v>0</v>
      </c>
      <c r="AJ21" s="123">
        <f t="shared" ref="AJ21:AJ22" si="136">O21+AE21</f>
        <v>0</v>
      </c>
      <c r="AK21" s="123">
        <f t="shared" ref="AK21:AK22" si="137">P21+AF21</f>
        <v>0</v>
      </c>
      <c r="AL21" s="129">
        <f t="shared" ref="AL21:AL22" si="138">SUM(AI21:AK21)</f>
        <v>0</v>
      </c>
      <c r="AM21" s="126">
        <f t="shared" ref="AM21:AM22" si="139">AI21-U21</f>
        <v>0</v>
      </c>
      <c r="AN21" s="123">
        <f t="shared" ref="AN21:AN22" si="140">AJ21-V21</f>
        <v>0</v>
      </c>
      <c r="AO21" s="123">
        <f t="shared" ref="AO21:AO22" si="141">AK21-W21</f>
        <v>0</v>
      </c>
      <c r="AP21" s="123">
        <f t="shared" ref="AP21:AP22" si="142">SUM(AM21:AO21)</f>
        <v>0</v>
      </c>
      <c r="AT21" s="123">
        <f>$U21</f>
        <v>0</v>
      </c>
      <c r="AU21" s="123">
        <f>$V21</f>
        <v>0</v>
      </c>
      <c r="AV21" s="123">
        <f t="shared" si="103"/>
        <v>0</v>
      </c>
      <c r="AW21" s="129">
        <f>$X21</f>
        <v>0</v>
      </c>
      <c r="AX21" s="89"/>
      <c r="AY21" s="89"/>
      <c r="AZ21" s="89"/>
      <c r="BA21" s="128">
        <f>SUM(AX21:AZ21)</f>
        <v>0</v>
      </c>
      <c r="BB21" s="126">
        <f>SUMIFS($AT21:$BA21,$AT$10:$BA$10,BB$10)</f>
        <v>0</v>
      </c>
      <c r="BC21" s="123">
        <f t="shared" si="86"/>
        <v>0</v>
      </c>
      <c r="BD21" s="123">
        <f t="shared" si="86"/>
        <v>0</v>
      </c>
      <c r="BE21" s="129">
        <f>SUM(BB21:BD21)</f>
        <v>0</v>
      </c>
      <c r="BF21" s="126">
        <f t="shared" ref="BF21" si="143">AI21-BB21</f>
        <v>0</v>
      </c>
      <c r="BG21" s="123">
        <f t="shared" ref="BG21" si="144">AJ21-BC21</f>
        <v>0</v>
      </c>
      <c r="BH21" s="123">
        <f t="shared" ref="BH21" si="145">AK21-BD21</f>
        <v>0</v>
      </c>
      <c r="BI21" s="123">
        <f>SUM(BF21:BH21)</f>
        <v>0</v>
      </c>
      <c r="BK21" s="135"/>
      <c r="BL21" s="136"/>
      <c r="BM21" s="136"/>
      <c r="BN21" s="128">
        <f t="shared" ref="BN21" si="146">SUM(BK21:BM21)</f>
        <v>0</v>
      </c>
      <c r="BP21" s="126">
        <f t="shared" ref="BP21" si="147">AI21+BK21</f>
        <v>0</v>
      </c>
      <c r="BQ21" s="123">
        <f t="shared" ref="BQ21" si="148">AJ21+BL21</f>
        <v>0</v>
      </c>
      <c r="BR21" s="123">
        <f t="shared" ref="BR21" si="149">AK21+BM21</f>
        <v>0</v>
      </c>
      <c r="BS21" s="129">
        <f t="shared" ref="BS21" si="150">SUM(BP21:BR21)</f>
        <v>0</v>
      </c>
      <c r="BT21" s="126">
        <f t="shared" ref="BT21" si="151">BP21-BB21</f>
        <v>0</v>
      </c>
      <c r="BU21" s="123">
        <f t="shared" ref="BU21" si="152">BQ21-BC21</f>
        <v>0</v>
      </c>
      <c r="BV21" s="123">
        <f t="shared" ref="BV21" si="153">BR21-BD21</f>
        <v>0</v>
      </c>
      <c r="BW21" s="123">
        <f t="shared" ref="BW21" si="154">SUM(BT21:BV21)</f>
        <v>0</v>
      </c>
      <c r="CA21" s="123">
        <f t="shared" si="108"/>
        <v>0</v>
      </c>
      <c r="CB21" s="123">
        <f t="shared" si="109"/>
        <v>0</v>
      </c>
      <c r="CC21" s="123">
        <f t="shared" si="110"/>
        <v>0</v>
      </c>
      <c r="CD21" s="129">
        <f t="shared" si="111"/>
        <v>0</v>
      </c>
      <c r="CE21" s="123">
        <f t="shared" si="112"/>
        <v>0</v>
      </c>
      <c r="CF21" s="123">
        <f t="shared" si="113"/>
        <v>0</v>
      </c>
      <c r="CG21" s="123">
        <f t="shared" si="114"/>
        <v>0</v>
      </c>
      <c r="CH21" s="129">
        <f t="shared" si="115"/>
        <v>0</v>
      </c>
      <c r="CI21" s="89"/>
      <c r="CJ21" s="89"/>
      <c r="CK21" s="89"/>
      <c r="CL21" s="128">
        <f>SUM(CI21:CK21)</f>
        <v>0</v>
      </c>
      <c r="CM21" s="126">
        <f t="shared" si="116"/>
        <v>0</v>
      </c>
      <c r="CN21" s="123">
        <f t="shared" si="117"/>
        <v>0</v>
      </c>
      <c r="CO21" s="123">
        <f t="shared" si="117"/>
        <v>0</v>
      </c>
      <c r="CP21" s="129">
        <f>SUM(CM21:CO21)</f>
        <v>0</v>
      </c>
      <c r="CQ21" s="126">
        <f t="shared" ref="CQ21" si="155">BP21-CM21</f>
        <v>0</v>
      </c>
      <c r="CR21" s="123">
        <f t="shared" ref="CR21" si="156">BQ21-CN21</f>
        <v>0</v>
      </c>
      <c r="CS21" s="123">
        <f t="shared" ref="CS21" si="157">BR21-CO21</f>
        <v>0</v>
      </c>
      <c r="CT21" s="123">
        <f>SUM(CQ21:CS21)</f>
        <v>0</v>
      </c>
      <c r="CV21" s="207"/>
      <c r="CW21" s="136"/>
      <c r="CX21" s="136"/>
      <c r="CY21" s="128">
        <f t="shared" ref="CY21" si="158">SUM(CV21:CX21)</f>
        <v>0</v>
      </c>
      <c r="DA21" s="126">
        <f t="shared" ref="DA21" si="159">BP21+CV21</f>
        <v>0</v>
      </c>
      <c r="DB21" s="123">
        <f t="shared" ref="DB21" si="160">BQ21+CW21</f>
        <v>0</v>
      </c>
      <c r="DC21" s="123">
        <f t="shared" ref="DC21" si="161">BR21+CX21</f>
        <v>0</v>
      </c>
      <c r="DD21" s="129">
        <f t="shared" ref="DD21" si="162">SUM(DA21:DC21)</f>
        <v>0</v>
      </c>
      <c r="DE21" s="126">
        <f t="shared" ref="DE21" si="163">DA21-CM21</f>
        <v>0</v>
      </c>
      <c r="DF21" s="123">
        <f t="shared" ref="DF21" si="164">DB21-CN21</f>
        <v>0</v>
      </c>
      <c r="DG21" s="123">
        <f t="shared" ref="DG21" si="165">DC21-CO21</f>
        <v>0</v>
      </c>
      <c r="DH21" s="123">
        <f t="shared" ref="DH21" si="166">SUM(DE21:DG21)</f>
        <v>0</v>
      </c>
      <c r="DL21" s="123">
        <f t="shared" si="122"/>
        <v>0</v>
      </c>
      <c r="DM21" s="123">
        <f t="shared" si="123"/>
        <v>0</v>
      </c>
      <c r="DN21" s="123">
        <f t="shared" si="124"/>
        <v>0</v>
      </c>
      <c r="DO21" s="129">
        <f t="shared" si="125"/>
        <v>0</v>
      </c>
      <c r="DP21" s="123">
        <f t="shared" si="126"/>
        <v>0</v>
      </c>
      <c r="DQ21" s="123">
        <f t="shared" si="127"/>
        <v>0</v>
      </c>
      <c r="DR21" s="123">
        <f t="shared" si="128"/>
        <v>0</v>
      </c>
      <c r="DS21" s="129">
        <f t="shared" si="129"/>
        <v>0</v>
      </c>
      <c r="DT21" s="123">
        <f t="shared" si="130"/>
        <v>0</v>
      </c>
      <c r="DU21" s="123">
        <f t="shared" si="131"/>
        <v>0</v>
      </c>
      <c r="DV21" s="123">
        <f>$CK21</f>
        <v>0</v>
      </c>
      <c r="DW21" s="129">
        <f>$CL21</f>
        <v>0</v>
      </c>
      <c r="DX21" s="89"/>
      <c r="DY21" s="89"/>
      <c r="DZ21" s="89"/>
      <c r="EA21" s="128">
        <f t="shared" ref="EA21:EA22" si="167">SUM(DX21:DZ21)</f>
        <v>0</v>
      </c>
      <c r="EB21" s="126">
        <f t="shared" si="132"/>
        <v>0</v>
      </c>
      <c r="EC21" s="123">
        <f t="shared" si="95"/>
        <v>0</v>
      </c>
      <c r="ED21" s="123">
        <f t="shared" si="95"/>
        <v>0</v>
      </c>
      <c r="EE21" s="129">
        <f t="shared" ref="EE21:EE22" si="168">SUM(EB21:ED21)</f>
        <v>0</v>
      </c>
      <c r="EF21" s="126">
        <f t="shared" ref="EF21:EF22" si="169">DA21-EB21</f>
        <v>0</v>
      </c>
      <c r="EG21" s="123">
        <f t="shared" ref="EG21:EG22" si="170">DB21-EC21</f>
        <v>0</v>
      </c>
      <c r="EH21" s="123">
        <f t="shared" ref="EH21:EH22" si="171">DC21-ED21</f>
        <v>0</v>
      </c>
      <c r="EI21" s="123">
        <f t="shared" ref="EI21:EI22" si="172">SUM(EF21:EH21)</f>
        <v>0</v>
      </c>
    </row>
    <row r="22" spans="1:141" ht="4.05" customHeight="1" outlineLevel="1" x14ac:dyDescent="0.45">
      <c r="A22" s="5"/>
      <c r="C22" s="10"/>
      <c r="D22" s="10"/>
      <c r="E22" s="123">
        <f>sub2_cop1</f>
        <v>0</v>
      </c>
      <c r="F22" s="10"/>
      <c r="G22" s="10"/>
      <c r="L22" s="119"/>
      <c r="N22" s="10"/>
      <c r="O22" s="10"/>
      <c r="P22" s="10"/>
      <c r="Q22" s="10"/>
      <c r="U22" s="10"/>
      <c r="V22" s="10"/>
      <c r="W22" s="10"/>
      <c r="X22" s="119"/>
      <c r="Y22" s="10"/>
      <c r="Z22" s="10"/>
      <c r="AA22" s="10"/>
      <c r="AB22" s="10"/>
      <c r="AG22" s="119"/>
      <c r="AI22" s="10"/>
      <c r="AJ22" s="123">
        <f t="shared" si="136"/>
        <v>0</v>
      </c>
      <c r="AK22" s="123">
        <f t="shared" si="137"/>
        <v>0</v>
      </c>
      <c r="AL22" s="129">
        <f t="shared" si="138"/>
        <v>0</v>
      </c>
      <c r="AM22" s="126">
        <f t="shared" si="139"/>
        <v>0</v>
      </c>
      <c r="AN22" s="123">
        <f t="shared" si="140"/>
        <v>0</v>
      </c>
      <c r="AO22" s="123">
        <f t="shared" si="141"/>
        <v>0</v>
      </c>
      <c r="AP22" s="123">
        <f t="shared" si="142"/>
        <v>0</v>
      </c>
      <c r="AT22" s="10"/>
      <c r="AU22" s="10"/>
      <c r="AV22" s="10"/>
      <c r="AW22" s="119"/>
      <c r="AX22" s="10"/>
      <c r="AY22" s="10"/>
      <c r="AZ22" s="10"/>
      <c r="BA22" s="119"/>
      <c r="BB22" s="10"/>
      <c r="BC22" s="10"/>
      <c r="BD22" s="10"/>
      <c r="BE22" s="119"/>
      <c r="BF22" s="10"/>
      <c r="BG22" s="10"/>
      <c r="BH22" s="10"/>
      <c r="BI22" s="10"/>
      <c r="BN22" s="119"/>
      <c r="BP22" s="10"/>
      <c r="BQ22" s="10"/>
      <c r="BR22" s="10"/>
      <c r="BS22" s="119"/>
      <c r="BT22" s="10"/>
      <c r="BU22" s="10"/>
      <c r="BV22" s="10"/>
      <c r="BW22" s="10"/>
      <c r="CA22" s="10"/>
      <c r="CB22" s="10"/>
      <c r="CC22" s="10"/>
      <c r="CD22" s="119"/>
      <c r="CE22" s="10"/>
      <c r="CF22" s="10"/>
      <c r="CG22" s="10"/>
      <c r="CH22" s="119"/>
      <c r="CI22" s="10"/>
      <c r="CJ22" s="10"/>
      <c r="CK22" s="10"/>
      <c r="CL22" s="119"/>
      <c r="CM22" s="10"/>
      <c r="CN22" s="10"/>
      <c r="CO22" s="10"/>
      <c r="CP22" s="119"/>
      <c r="CQ22" s="10"/>
      <c r="CR22" s="10"/>
      <c r="CS22" s="10"/>
      <c r="CT22" s="10"/>
      <c r="CY22" s="119"/>
      <c r="DA22" s="10"/>
      <c r="DB22" s="10"/>
      <c r="DC22" s="10"/>
      <c r="DD22" s="119"/>
      <c r="DE22" s="10"/>
      <c r="DF22" s="10"/>
      <c r="DG22" s="10"/>
      <c r="DH22" s="10"/>
      <c r="DL22" s="10"/>
      <c r="DM22" s="10"/>
      <c r="DN22" s="10"/>
      <c r="DO22" s="119"/>
      <c r="DP22" s="10"/>
      <c r="DQ22" s="10"/>
      <c r="DR22" s="10"/>
      <c r="DS22" s="119"/>
      <c r="DT22" s="10"/>
      <c r="DU22" s="10"/>
      <c r="DV22" s="10"/>
      <c r="DW22" s="119"/>
      <c r="DX22" s="10"/>
      <c r="DY22" s="10"/>
      <c r="DZ22" s="10"/>
      <c r="EA22" s="128">
        <f t="shared" si="167"/>
        <v>0</v>
      </c>
      <c r="EB22" s="126">
        <f t="shared" si="132"/>
        <v>0</v>
      </c>
      <c r="EC22" s="123">
        <f t="shared" si="95"/>
        <v>0</v>
      </c>
      <c r="ED22" s="123">
        <f t="shared" si="95"/>
        <v>0</v>
      </c>
      <c r="EE22" s="129">
        <f t="shared" si="168"/>
        <v>0</v>
      </c>
      <c r="EF22" s="126">
        <f t="shared" si="169"/>
        <v>0</v>
      </c>
      <c r="EG22" s="123">
        <f t="shared" si="170"/>
        <v>0</v>
      </c>
      <c r="EH22" s="123">
        <f t="shared" si="171"/>
        <v>0</v>
      </c>
      <c r="EI22" s="123">
        <f t="shared" si="172"/>
        <v>0</v>
      </c>
    </row>
    <row r="23" spans="1:141" ht="14.25" outlineLevel="1" x14ac:dyDescent="0.45">
      <c r="A23" s="5" t="s">
        <v>62</v>
      </c>
      <c r="C23" s="123">
        <f>SUBTOTAL(9,C19:C22)</f>
        <v>0</v>
      </c>
      <c r="D23" s="123">
        <f>SUBTOTAL(9,D19:D22)</f>
        <v>0</v>
      </c>
      <c r="E23" s="123">
        <f>SUBTOTAL(9,E19:E22)</f>
        <v>0</v>
      </c>
      <c r="F23" s="7"/>
      <c r="G23" s="123">
        <f>SUBTOTAL(9,G19:G22)</f>
        <v>0</v>
      </c>
      <c r="I23" s="124">
        <f>SUBTOTAL(9,I19:I22)</f>
        <v>0</v>
      </c>
      <c r="J23" s="123">
        <f>SUBTOTAL(9,J19:J22)</f>
        <v>0</v>
      </c>
      <c r="K23" s="123">
        <f>SUBTOTAL(9,K19:K22)</f>
        <v>0</v>
      </c>
      <c r="L23" s="128">
        <f>SUBTOTAL(9,L19:L22)</f>
        <v>0</v>
      </c>
      <c r="N23" s="126">
        <f>SUBTOTAL(9,N19:N22)</f>
        <v>0</v>
      </c>
      <c r="O23" s="123">
        <f>SUBTOTAL(9,O19:O22)</f>
        <v>0</v>
      </c>
      <c r="P23" s="123">
        <f>SUBTOTAL(9,P19:P22)</f>
        <v>0</v>
      </c>
      <c r="Q23" s="123">
        <f>SUBTOTAL(9,Q19:Q22)</f>
        <v>0</v>
      </c>
      <c r="U23" s="123">
        <f t="shared" ref="U23:AB23" si="173">SUBTOTAL(9,U19:U22)</f>
        <v>0</v>
      </c>
      <c r="V23" s="123">
        <f t="shared" si="173"/>
        <v>0</v>
      </c>
      <c r="W23" s="123">
        <f t="shared" si="173"/>
        <v>0</v>
      </c>
      <c r="X23" s="129">
        <f t="shared" si="173"/>
        <v>0</v>
      </c>
      <c r="Y23" s="126">
        <f t="shared" si="173"/>
        <v>0</v>
      </c>
      <c r="Z23" s="123">
        <f t="shared" si="173"/>
        <v>0</v>
      </c>
      <c r="AA23" s="123">
        <f t="shared" si="173"/>
        <v>0</v>
      </c>
      <c r="AB23" s="123">
        <f t="shared" si="173"/>
        <v>0</v>
      </c>
      <c r="AD23" s="126"/>
      <c r="AE23" s="123"/>
      <c r="AF23" s="123">
        <f>SUBTOTAL(9,AF19:AF22)</f>
        <v>0</v>
      </c>
      <c r="AG23" s="128">
        <f>SUBTOTAL(9,AG19:AG22)</f>
        <v>0</v>
      </c>
      <c r="AI23" s="126">
        <f t="shared" ref="AI23:AP23" si="174">SUBTOTAL(9,AI19:AI22)</f>
        <v>0</v>
      </c>
      <c r="AJ23" s="123">
        <f t="shared" si="174"/>
        <v>0</v>
      </c>
      <c r="AK23" s="123">
        <f t="shared" si="174"/>
        <v>0</v>
      </c>
      <c r="AL23" s="129">
        <f t="shared" si="174"/>
        <v>0</v>
      </c>
      <c r="AM23" s="126">
        <f t="shared" si="174"/>
        <v>0</v>
      </c>
      <c r="AN23" s="123">
        <f t="shared" si="174"/>
        <v>0</v>
      </c>
      <c r="AO23" s="123">
        <f t="shared" si="174"/>
        <v>0</v>
      </c>
      <c r="AP23" s="123">
        <f t="shared" si="174"/>
        <v>0</v>
      </c>
      <c r="AT23" s="123">
        <f t="shared" ref="AT23:BI23" si="175">SUBTOTAL(9,AT19:AT22)</f>
        <v>0</v>
      </c>
      <c r="AU23" s="123">
        <f t="shared" si="175"/>
        <v>0</v>
      </c>
      <c r="AV23" s="123">
        <f t="shared" si="175"/>
        <v>0</v>
      </c>
      <c r="AW23" s="129">
        <f t="shared" si="175"/>
        <v>0</v>
      </c>
      <c r="AX23" s="123">
        <f t="shared" si="175"/>
        <v>0</v>
      </c>
      <c r="AY23" s="123">
        <f t="shared" si="175"/>
        <v>0</v>
      </c>
      <c r="AZ23" s="123">
        <f t="shared" si="175"/>
        <v>0</v>
      </c>
      <c r="BA23" s="129">
        <f t="shared" si="175"/>
        <v>0</v>
      </c>
      <c r="BB23" s="126">
        <f t="shared" si="175"/>
        <v>0</v>
      </c>
      <c r="BC23" s="123">
        <f t="shared" si="175"/>
        <v>0</v>
      </c>
      <c r="BD23" s="123">
        <f t="shared" si="175"/>
        <v>0</v>
      </c>
      <c r="BE23" s="129">
        <f t="shared" si="175"/>
        <v>0</v>
      </c>
      <c r="BF23" s="126">
        <f t="shared" si="175"/>
        <v>0</v>
      </c>
      <c r="BG23" s="123">
        <f t="shared" si="175"/>
        <v>0</v>
      </c>
      <c r="BH23" s="123">
        <f t="shared" si="175"/>
        <v>0</v>
      </c>
      <c r="BI23" s="123">
        <f t="shared" si="175"/>
        <v>0</v>
      </c>
      <c r="BK23" s="123">
        <f>SUBTOTAL(9,BK19:BK22)</f>
        <v>0</v>
      </c>
      <c r="BL23" s="123">
        <f>SUBTOTAL(9,BL19:BL22)</f>
        <v>0</v>
      </c>
      <c r="BM23" s="123">
        <f>SUBTOTAL(9,BM19:BM22)</f>
        <v>0</v>
      </c>
      <c r="BN23" s="128">
        <f>SUBTOTAL(9,BN19:BN22)</f>
        <v>0</v>
      </c>
      <c r="BP23" s="126">
        <f t="shared" ref="BP23:BW23" si="176">SUBTOTAL(9,BP19:BP22)</f>
        <v>0</v>
      </c>
      <c r="BQ23" s="123">
        <f t="shared" si="176"/>
        <v>0</v>
      </c>
      <c r="BR23" s="123">
        <f t="shared" si="176"/>
        <v>0</v>
      </c>
      <c r="BS23" s="129">
        <f t="shared" si="176"/>
        <v>0</v>
      </c>
      <c r="BT23" s="126">
        <f t="shared" si="176"/>
        <v>0</v>
      </c>
      <c r="BU23" s="123">
        <f t="shared" si="176"/>
        <v>0</v>
      </c>
      <c r="BV23" s="123">
        <f t="shared" si="176"/>
        <v>0</v>
      </c>
      <c r="BW23" s="123">
        <f t="shared" si="176"/>
        <v>0</v>
      </c>
      <c r="CA23" s="123">
        <f t="shared" ref="CA23:CT23" si="177">SUBTOTAL(9,CA19:CA22)</f>
        <v>0</v>
      </c>
      <c r="CB23" s="123">
        <f t="shared" si="177"/>
        <v>0</v>
      </c>
      <c r="CC23" s="123">
        <f t="shared" si="177"/>
        <v>0</v>
      </c>
      <c r="CD23" s="129">
        <f t="shared" si="177"/>
        <v>0</v>
      </c>
      <c r="CE23" s="123">
        <f t="shared" si="177"/>
        <v>0</v>
      </c>
      <c r="CF23" s="123">
        <f t="shared" si="177"/>
        <v>0</v>
      </c>
      <c r="CG23" s="123">
        <f t="shared" si="177"/>
        <v>0</v>
      </c>
      <c r="CH23" s="129">
        <f t="shared" si="177"/>
        <v>0</v>
      </c>
      <c r="CI23" s="123">
        <f t="shared" si="177"/>
        <v>0</v>
      </c>
      <c r="CJ23" s="123">
        <f t="shared" si="177"/>
        <v>0</v>
      </c>
      <c r="CK23" s="123">
        <f t="shared" si="177"/>
        <v>0</v>
      </c>
      <c r="CL23" s="129">
        <f t="shared" si="177"/>
        <v>0</v>
      </c>
      <c r="CM23" s="126">
        <f t="shared" si="177"/>
        <v>0</v>
      </c>
      <c r="CN23" s="123">
        <f t="shared" si="177"/>
        <v>0</v>
      </c>
      <c r="CO23" s="123">
        <f t="shared" si="177"/>
        <v>0</v>
      </c>
      <c r="CP23" s="129">
        <f t="shared" si="177"/>
        <v>0</v>
      </c>
      <c r="CQ23" s="126">
        <f t="shared" si="177"/>
        <v>0</v>
      </c>
      <c r="CR23" s="123">
        <f t="shared" si="177"/>
        <v>0</v>
      </c>
      <c r="CS23" s="123">
        <f t="shared" si="177"/>
        <v>0</v>
      </c>
      <c r="CT23" s="123">
        <f t="shared" si="177"/>
        <v>0</v>
      </c>
      <c r="CV23" s="126">
        <f>SUBTOTAL(9,CV19:CV22)</f>
        <v>0</v>
      </c>
      <c r="CW23" s="123">
        <f>SUBTOTAL(9,CW19:CW22)</f>
        <v>0</v>
      </c>
      <c r="CX23" s="123">
        <f>SUBTOTAL(9,CX19:CX22)</f>
        <v>0</v>
      </c>
      <c r="CY23" s="128">
        <f>SUBTOTAL(9,CY19:CY22)</f>
        <v>0</v>
      </c>
      <c r="DA23" s="126">
        <f t="shared" ref="DA23:DH23" si="178">SUBTOTAL(9,DA19:DA22)</f>
        <v>0</v>
      </c>
      <c r="DB23" s="123">
        <f t="shared" si="178"/>
        <v>0</v>
      </c>
      <c r="DC23" s="123">
        <f t="shared" si="178"/>
        <v>0</v>
      </c>
      <c r="DD23" s="129">
        <f t="shared" si="178"/>
        <v>0</v>
      </c>
      <c r="DE23" s="126">
        <f t="shared" si="178"/>
        <v>0</v>
      </c>
      <c r="DF23" s="123">
        <f t="shared" si="178"/>
        <v>0</v>
      </c>
      <c r="DG23" s="123">
        <f t="shared" si="178"/>
        <v>0</v>
      </c>
      <c r="DH23" s="123">
        <f t="shared" si="178"/>
        <v>0</v>
      </c>
      <c r="DL23" s="123">
        <f t="shared" ref="DL23:EI23" si="179">SUBTOTAL(9,DL19:DL22)</f>
        <v>0</v>
      </c>
      <c r="DM23" s="123">
        <f t="shared" si="179"/>
        <v>0</v>
      </c>
      <c r="DN23" s="123">
        <f t="shared" si="179"/>
        <v>0</v>
      </c>
      <c r="DO23" s="129">
        <f t="shared" si="179"/>
        <v>0</v>
      </c>
      <c r="DP23" s="123">
        <f t="shared" si="179"/>
        <v>0</v>
      </c>
      <c r="DQ23" s="123">
        <f t="shared" si="179"/>
        <v>0</v>
      </c>
      <c r="DR23" s="123">
        <f t="shared" si="179"/>
        <v>0</v>
      </c>
      <c r="DS23" s="129">
        <f t="shared" si="179"/>
        <v>0</v>
      </c>
      <c r="DT23" s="123">
        <f t="shared" si="179"/>
        <v>0</v>
      </c>
      <c r="DU23" s="123">
        <f t="shared" si="179"/>
        <v>0</v>
      </c>
      <c r="DV23" s="123">
        <f t="shared" si="179"/>
        <v>0</v>
      </c>
      <c r="DW23" s="129">
        <f t="shared" si="179"/>
        <v>0</v>
      </c>
      <c r="DX23" s="123">
        <f t="shared" si="179"/>
        <v>0</v>
      </c>
      <c r="DY23" s="123">
        <f t="shared" si="179"/>
        <v>0</v>
      </c>
      <c r="DZ23" s="123">
        <f t="shared" si="179"/>
        <v>0</v>
      </c>
      <c r="EA23" s="129">
        <f t="shared" si="179"/>
        <v>0</v>
      </c>
      <c r="EB23" s="126">
        <f t="shared" si="179"/>
        <v>0</v>
      </c>
      <c r="EC23" s="123">
        <f t="shared" si="179"/>
        <v>0</v>
      </c>
      <c r="ED23" s="123">
        <f t="shared" si="179"/>
        <v>0</v>
      </c>
      <c r="EE23" s="129">
        <f t="shared" si="179"/>
        <v>0</v>
      </c>
      <c r="EF23" s="126">
        <f t="shared" si="179"/>
        <v>0</v>
      </c>
      <c r="EG23" s="123">
        <f t="shared" si="179"/>
        <v>0</v>
      </c>
      <c r="EH23" s="123">
        <f t="shared" si="179"/>
        <v>0</v>
      </c>
      <c r="EI23" s="123">
        <f t="shared" si="179"/>
        <v>0</v>
      </c>
    </row>
    <row r="24" spans="1:141" ht="12.75" customHeight="1" x14ac:dyDescent="0.35">
      <c r="A24" s="5"/>
      <c r="C24" s="7"/>
      <c r="D24" s="7"/>
      <c r="E24" s="7"/>
      <c r="F24" s="7"/>
      <c r="G24" s="7"/>
      <c r="L24" s="121"/>
      <c r="N24" s="7"/>
      <c r="O24" s="7"/>
      <c r="P24" s="7"/>
      <c r="Q24" s="7"/>
      <c r="U24" s="7"/>
      <c r="V24" s="7"/>
      <c r="W24" s="7"/>
      <c r="X24" s="121"/>
      <c r="Y24" s="7"/>
      <c r="Z24" s="7"/>
      <c r="AA24" s="7"/>
      <c r="AB24" s="7"/>
      <c r="AG24" s="121"/>
      <c r="AI24" s="7"/>
      <c r="AJ24" s="7"/>
      <c r="AK24" s="7"/>
      <c r="AL24" s="121"/>
      <c r="AM24" s="7"/>
      <c r="AN24" s="7"/>
      <c r="AO24" s="7"/>
      <c r="AP24" s="7"/>
      <c r="AT24" s="7"/>
      <c r="AU24" s="7"/>
      <c r="AV24" s="7"/>
      <c r="AW24" s="121"/>
      <c r="AX24" s="7"/>
      <c r="AY24" s="7"/>
      <c r="AZ24" s="7"/>
      <c r="BA24" s="121"/>
      <c r="BB24" s="7"/>
      <c r="BC24" s="7"/>
      <c r="BD24" s="7"/>
      <c r="BE24" s="121"/>
      <c r="BF24" s="7"/>
      <c r="BG24" s="7"/>
      <c r="BH24" s="7"/>
      <c r="BI24" s="7"/>
      <c r="BN24" s="121"/>
      <c r="BP24" s="7"/>
      <c r="BQ24" s="7"/>
      <c r="BR24" s="7"/>
      <c r="BS24" s="121"/>
      <c r="BT24" s="7"/>
      <c r="BU24" s="7"/>
      <c r="BV24" s="7"/>
      <c r="BW24" s="7"/>
      <c r="CA24" s="7"/>
      <c r="CB24" s="7"/>
      <c r="CC24" s="7"/>
      <c r="CD24" s="121"/>
      <c r="CE24" s="7"/>
      <c r="CF24" s="7"/>
      <c r="CG24" s="7"/>
      <c r="CH24" s="121"/>
      <c r="CI24" s="7"/>
      <c r="CJ24" s="7"/>
      <c r="CK24" s="7"/>
      <c r="CL24" s="121"/>
      <c r="CM24" s="7"/>
      <c r="CN24" s="7"/>
      <c r="CO24" s="7"/>
      <c r="CP24" s="121"/>
      <c r="CQ24" s="7"/>
      <c r="CR24" s="7"/>
      <c r="CS24" s="7"/>
      <c r="CT24" s="7"/>
      <c r="CY24" s="121"/>
      <c r="DA24" s="7"/>
      <c r="DB24" s="7"/>
      <c r="DC24" s="7"/>
      <c r="DD24" s="121"/>
      <c r="DE24" s="7"/>
      <c r="DF24" s="7"/>
      <c r="DG24" s="7"/>
      <c r="DH24" s="7"/>
      <c r="DL24" s="7"/>
      <c r="DM24" s="7"/>
      <c r="DN24" s="7"/>
      <c r="DO24" s="121"/>
      <c r="DP24" s="7"/>
      <c r="DQ24" s="7"/>
      <c r="DR24" s="7"/>
      <c r="DS24" s="121"/>
      <c r="DT24" s="7"/>
      <c r="DU24" s="7"/>
      <c r="DV24" s="7"/>
      <c r="DW24" s="121"/>
      <c r="DX24" s="7"/>
      <c r="DY24" s="7"/>
      <c r="DZ24" s="7"/>
      <c r="EA24" s="121"/>
      <c r="EB24" s="7"/>
      <c r="EC24" s="7"/>
      <c r="ED24" s="7"/>
      <c r="EE24" s="121"/>
      <c r="EF24" s="7"/>
      <c r="EG24" s="7"/>
      <c r="EH24" s="7"/>
      <c r="EI24" s="7"/>
    </row>
    <row r="25" spans="1:141" hidden="1" x14ac:dyDescent="0.35">
      <c r="A25" s="5" t="s">
        <v>274</v>
      </c>
      <c r="C25" s="7"/>
      <c r="D25" s="7"/>
      <c r="E25" s="7"/>
      <c r="F25" s="7"/>
      <c r="G25" s="7"/>
      <c r="I25" s="7"/>
      <c r="J25" s="7"/>
      <c r="K25" s="7"/>
      <c r="L25" s="121"/>
      <c r="N25" s="7"/>
      <c r="O25" s="7"/>
      <c r="P25" s="7"/>
      <c r="Q25" s="7"/>
      <c r="U25" s="7"/>
      <c r="V25" s="7"/>
      <c r="W25" s="7"/>
      <c r="X25" s="121"/>
      <c r="Y25" s="7"/>
      <c r="Z25" s="7"/>
      <c r="AA25" s="7"/>
      <c r="AB25" s="7"/>
      <c r="AC25" s="7"/>
      <c r="AD25" s="7"/>
      <c r="AE25" s="7"/>
      <c r="AF25" s="7"/>
      <c r="AG25" s="121"/>
      <c r="AH25" s="7"/>
      <c r="AI25" s="7"/>
      <c r="AJ25" s="7"/>
      <c r="AK25" s="7"/>
      <c r="AL25" s="121"/>
      <c r="AM25" s="7"/>
      <c r="AN25" s="7"/>
      <c r="AO25" s="7"/>
      <c r="AP25" s="7"/>
      <c r="AT25" s="7"/>
      <c r="AU25" s="7"/>
      <c r="AV25" s="7"/>
      <c r="AW25" s="121"/>
      <c r="AX25" s="7"/>
      <c r="AY25" s="7"/>
      <c r="AZ25" s="7"/>
      <c r="BA25" s="121"/>
      <c r="BB25" s="7"/>
      <c r="BC25" s="7"/>
      <c r="BD25" s="7"/>
      <c r="BE25" s="121"/>
      <c r="BF25" s="7"/>
      <c r="BG25" s="7"/>
      <c r="BH25" s="7"/>
      <c r="BI25" s="7"/>
      <c r="BJ25" s="7"/>
      <c r="BK25" s="7"/>
      <c r="BL25" s="7"/>
      <c r="BM25" s="7"/>
      <c r="BN25" s="121"/>
      <c r="BO25" s="7"/>
      <c r="BP25" s="7"/>
      <c r="BQ25" s="7"/>
      <c r="BR25" s="7"/>
      <c r="BS25" s="121"/>
      <c r="BT25" s="7"/>
      <c r="BU25" s="7"/>
      <c r="BV25" s="7"/>
      <c r="BW25" s="7"/>
      <c r="BX25" s="7"/>
      <c r="BY25" s="7"/>
      <c r="BZ25" s="7"/>
      <c r="CA25" s="7"/>
      <c r="CB25" s="7"/>
      <c r="CC25" s="7"/>
      <c r="CD25" s="121"/>
      <c r="CE25" s="7"/>
      <c r="CF25" s="7"/>
      <c r="CG25" s="7"/>
      <c r="CH25" s="121"/>
      <c r="CI25" s="7"/>
      <c r="CJ25" s="7"/>
      <c r="CK25" s="7"/>
      <c r="CL25" s="121"/>
      <c r="CM25" s="7"/>
      <c r="CN25" s="7"/>
      <c r="CO25" s="7"/>
      <c r="CP25" s="121"/>
      <c r="CQ25" s="7"/>
      <c r="CR25" s="7"/>
      <c r="CS25" s="7"/>
      <c r="CT25" s="7"/>
      <c r="CU25" s="7"/>
      <c r="CV25" s="7"/>
      <c r="CW25" s="7"/>
      <c r="CX25" s="7"/>
      <c r="CY25" s="121"/>
      <c r="CZ25" s="7"/>
      <c r="DA25" s="7"/>
      <c r="DB25" s="7"/>
      <c r="DC25" s="7"/>
      <c r="DD25" s="121"/>
      <c r="DE25" s="7"/>
      <c r="DF25" s="7"/>
      <c r="DG25" s="7"/>
      <c r="DH25" s="7"/>
      <c r="DI25" s="7"/>
      <c r="DJ25" s="7"/>
      <c r="DK25" s="7"/>
      <c r="DL25" s="7"/>
      <c r="DM25" s="7"/>
      <c r="DN25" s="7"/>
      <c r="DO25" s="121"/>
      <c r="DP25" s="7"/>
      <c r="DQ25" s="7"/>
      <c r="DR25" s="7"/>
      <c r="DS25" s="121"/>
      <c r="DT25" s="7"/>
      <c r="DU25" s="7"/>
      <c r="DV25" s="7"/>
      <c r="DW25" s="121"/>
      <c r="DX25" s="7"/>
      <c r="DY25" s="7"/>
      <c r="DZ25" s="7"/>
      <c r="EA25" s="121"/>
      <c r="EB25" s="7"/>
      <c r="EC25" s="7"/>
      <c r="ED25" s="7"/>
      <c r="EE25" s="121"/>
      <c r="EF25" s="7"/>
      <c r="EG25" s="7"/>
      <c r="EH25" s="7"/>
      <c r="EI25" s="7"/>
    </row>
    <row r="26" spans="1:141" ht="14.25" hidden="1" x14ac:dyDescent="0.45">
      <c r="A26" s="199" t="s">
        <v>75</v>
      </c>
      <c r="C26" s="123" cm="1">
        <f t="array" ref="C26">org_data_collection</f>
        <v>0</v>
      </c>
      <c r="D26" s="123" cm="1">
        <f t="array" ref="D26">sub1_data_collection</f>
        <v>0</v>
      </c>
      <c r="E26" s="123" cm="1">
        <f t="array" ref="E26">sub2_data_collection</f>
        <v>0</v>
      </c>
      <c r="F26" s="7"/>
      <c r="G26" s="123">
        <f>SUM(C26:F26)</f>
        <v>0</v>
      </c>
      <c r="I26" s="135"/>
      <c r="J26" s="136"/>
      <c r="K26" s="136"/>
      <c r="L26" s="128"/>
      <c r="N26" s="126">
        <f>C26+I26</f>
        <v>0</v>
      </c>
      <c r="O26" s="123">
        <f>D26+J26</f>
        <v>0</v>
      </c>
      <c r="P26" s="123">
        <f>E26+K26</f>
        <v>0</v>
      </c>
      <c r="Q26" s="123">
        <f>SUM(N26:P26)</f>
        <v>0</v>
      </c>
      <c r="U26" s="89"/>
      <c r="V26" s="89"/>
      <c r="W26" s="89"/>
      <c r="X26" s="128">
        <f>SUM(U26:W26)</f>
        <v>0</v>
      </c>
      <c r="Y26" s="126">
        <f t="shared" ref="Y26:AA27" si="180">N26-U26</f>
        <v>0</v>
      </c>
      <c r="Z26" s="123">
        <f t="shared" si="180"/>
        <v>0</v>
      </c>
      <c r="AA26" s="123">
        <f t="shared" si="180"/>
        <v>0</v>
      </c>
      <c r="AB26" s="123">
        <f>SUM(Y26:AA26)</f>
        <v>0</v>
      </c>
      <c r="AD26" s="135"/>
      <c r="AE26" s="136"/>
      <c r="AF26" s="136"/>
      <c r="AG26" s="128"/>
      <c r="AI26" s="126">
        <f>N26+AD26</f>
        <v>0</v>
      </c>
      <c r="AJ26" s="123">
        <f t="shared" ref="AJ26" si="181">O26+AE26</f>
        <v>0</v>
      </c>
      <c r="AK26" s="123">
        <f t="shared" ref="AK26" si="182">P26+AF26</f>
        <v>0</v>
      </c>
      <c r="AL26" s="129">
        <f t="shared" ref="AL26" si="183">SUM(AI26:AK26)</f>
        <v>0</v>
      </c>
      <c r="AM26" s="126">
        <f>AI26-U26</f>
        <v>0</v>
      </c>
      <c r="AN26" s="123">
        <f>AJ26-V26</f>
        <v>0</v>
      </c>
      <c r="AO26" s="123">
        <f>AK26-W26</f>
        <v>0</v>
      </c>
      <c r="AP26" s="123">
        <f t="shared" ref="AP26" si="184">SUM(AM26:AO26)</f>
        <v>0</v>
      </c>
      <c r="AT26" s="123">
        <f>$U26</f>
        <v>0</v>
      </c>
      <c r="AU26" s="123">
        <f>$V26</f>
        <v>0</v>
      </c>
      <c r="AV26" s="123">
        <f>$W26</f>
        <v>0</v>
      </c>
      <c r="AW26" s="129">
        <f>$X26</f>
        <v>0</v>
      </c>
      <c r="AX26" s="89"/>
      <c r="AY26" s="89"/>
      <c r="AZ26" s="89"/>
      <c r="BA26" s="128">
        <f>SUM(AX26:AZ26)</f>
        <v>0</v>
      </c>
      <c r="BB26" s="126">
        <f>SUMIFS($AT26:$BA26,$AT$10:$BA$10,BB$10)</f>
        <v>0</v>
      </c>
      <c r="BC26" s="123">
        <f>SUMIFS($AT26:$BA26,$AT$10:$BA$10,BC$10)</f>
        <v>0</v>
      </c>
      <c r="BD26" s="123">
        <f>SUMIFS($AT26:$BA26,$AT$10:$BA$10,BD$10)</f>
        <v>0</v>
      </c>
      <c r="BE26" s="129">
        <f>SUM(BB26:BD26)</f>
        <v>0</v>
      </c>
      <c r="BF26" s="126">
        <f>AI26-BB26</f>
        <v>0</v>
      </c>
      <c r="BG26" s="123">
        <f>AJ26-BC26</f>
        <v>0</v>
      </c>
      <c r="BH26" s="123">
        <f>AK26-BD26</f>
        <v>0</v>
      </c>
      <c r="BI26" s="123">
        <f t="shared" ref="BI26" si="185">SUM(BF26:BH26)</f>
        <v>0</v>
      </c>
      <c r="BK26" s="135"/>
      <c r="BL26" s="136"/>
      <c r="BM26" s="136"/>
      <c r="BN26" s="128">
        <f>SUM(BK26:BM26)</f>
        <v>0</v>
      </c>
      <c r="BP26" s="126">
        <f>AI26+BK26</f>
        <v>0</v>
      </c>
      <c r="BQ26" s="123">
        <f>AJ26+BL26</f>
        <v>0</v>
      </c>
      <c r="BR26" s="123">
        <f t="shared" ref="BR26" si="186">AK26+BM26</f>
        <v>0</v>
      </c>
      <c r="BS26" s="129">
        <f t="shared" ref="BS26" si="187">SUM(BP26:BR26)</f>
        <v>0</v>
      </c>
      <c r="BT26" s="126">
        <f>BP26-BB26</f>
        <v>0</v>
      </c>
      <c r="BU26" s="123">
        <f>BQ26-BC26</f>
        <v>0</v>
      </c>
      <c r="BV26" s="123">
        <f>BR26-BD26</f>
        <v>0</v>
      </c>
      <c r="BW26" s="123">
        <f t="shared" ref="BW26" si="188">SUM(BT26:BV26)</f>
        <v>0</v>
      </c>
      <c r="CA26" s="123">
        <f t="shared" ref="CA26:CA28" si="189">$U26</f>
        <v>0</v>
      </c>
      <c r="CB26" s="123">
        <f>$V26</f>
        <v>0</v>
      </c>
      <c r="CC26" s="123">
        <f t="shared" ref="CC26:CC28" si="190">$W26</f>
        <v>0</v>
      </c>
      <c r="CD26" s="129">
        <f t="shared" ref="CD26:CD28" si="191">$X26</f>
        <v>0</v>
      </c>
      <c r="CE26" s="123">
        <f t="shared" ref="CE26:CE28" si="192">$AX26</f>
        <v>0</v>
      </c>
      <c r="CF26" s="123">
        <f t="shared" ref="CF26:CF28" si="193">$AY26</f>
        <v>0</v>
      </c>
      <c r="CG26" s="123">
        <f>$AZ26</f>
        <v>0</v>
      </c>
      <c r="CH26" s="129">
        <f>$BA26</f>
        <v>0</v>
      </c>
      <c r="CI26" s="89"/>
      <c r="CJ26" s="89"/>
      <c r="CK26" s="89"/>
      <c r="CL26" s="128">
        <f>SUM(CI26:CK26)</f>
        <v>0</v>
      </c>
      <c r="CM26" s="126">
        <f>SUMIFS($CA26:$CL26,$CA$10:$CL$10,CM$10)</f>
        <v>0</v>
      </c>
      <c r="CN26" s="123">
        <f>SUMIFS($CA26:$CL26,$CA$10:$CL$10,CN$10)</f>
        <v>0</v>
      </c>
      <c r="CO26" s="123">
        <f>SUMIFS($CA26:$CL26,$CA$10:$CL$10,CO$10)</f>
        <v>0</v>
      </c>
      <c r="CP26" s="129">
        <f>SUM(CM26:CO26)</f>
        <v>0</v>
      </c>
      <c r="CQ26" s="126">
        <f t="shared" ref="CQ26" si="194">BP26-CM26</f>
        <v>0</v>
      </c>
      <c r="CR26" s="123">
        <f t="shared" ref="CR26" si="195">BQ26-CN26</f>
        <v>0</v>
      </c>
      <c r="CS26" s="123">
        <f t="shared" ref="CS26" si="196">BR26-CO26</f>
        <v>0</v>
      </c>
      <c r="CT26" s="123">
        <f t="shared" ref="CT26" si="197">SUM(CQ26:CS26)</f>
        <v>0</v>
      </c>
      <c r="CV26" s="135"/>
      <c r="CW26" s="136"/>
      <c r="CX26" s="136"/>
      <c r="CY26" s="128">
        <f>SUM(CV26:CX26)</f>
        <v>0</v>
      </c>
      <c r="DA26" s="126">
        <f t="shared" ref="DA26" si="198">BP26+CV26</f>
        <v>0</v>
      </c>
      <c r="DB26" s="123">
        <f t="shared" ref="DB26" si="199">BQ26+CW26</f>
        <v>0</v>
      </c>
      <c r="DC26" s="123">
        <f t="shared" ref="DC26" si="200">BR26+CX26</f>
        <v>0</v>
      </c>
      <c r="DD26" s="129">
        <f t="shared" ref="DD26" si="201">SUM(DA26:DC26)</f>
        <v>0</v>
      </c>
      <c r="DE26" s="126">
        <f t="shared" ref="DE26" si="202">DA26-CM26</f>
        <v>0</v>
      </c>
      <c r="DF26" s="123">
        <f t="shared" ref="DF26" si="203">DB26-CN26</f>
        <v>0</v>
      </c>
      <c r="DG26" s="123">
        <f t="shared" ref="DG26" si="204">DC26-CO26</f>
        <v>0</v>
      </c>
      <c r="DH26" s="123">
        <f t="shared" ref="DH26" si="205">SUM(DE26:DG26)</f>
        <v>0</v>
      </c>
      <c r="DL26" s="123">
        <f>$U26</f>
        <v>0</v>
      </c>
      <c r="DM26" s="123">
        <f>$V26</f>
        <v>0</v>
      </c>
      <c r="DN26" s="123">
        <f t="shared" ref="DN26:DN28" si="206">$W26</f>
        <v>0</v>
      </c>
      <c r="DO26" s="129">
        <f t="shared" ref="DO26:DO28" si="207">$X26</f>
        <v>0</v>
      </c>
      <c r="DP26" s="123">
        <f t="shared" ref="DP26:DP28" si="208">$AX26</f>
        <v>0</v>
      </c>
      <c r="DQ26" s="123">
        <f t="shared" ref="DQ26:DQ28" si="209">$AY26</f>
        <v>0</v>
      </c>
      <c r="DR26" s="123">
        <f t="shared" ref="DR26:DR28" si="210">$AZ26</f>
        <v>0</v>
      </c>
      <c r="DS26" s="129">
        <f>$BA26</f>
        <v>0</v>
      </c>
      <c r="DT26" s="123">
        <f t="shared" ref="DT26:DT28" si="211">$CI26</f>
        <v>0</v>
      </c>
      <c r="DU26" s="123">
        <f t="shared" ref="DU26:DU28" si="212">$CJ26</f>
        <v>0</v>
      </c>
      <c r="DV26" s="123">
        <f t="shared" ref="DV26:DV28" si="213">$CK26</f>
        <v>0</v>
      </c>
      <c r="DW26" s="129">
        <f t="shared" ref="DW26:DW28" si="214">$CL26</f>
        <v>0</v>
      </c>
      <c r="DX26" s="89"/>
      <c r="DY26" s="89"/>
      <c r="DZ26" s="89"/>
      <c r="EA26" s="128">
        <f>SUM(DX26:DZ26)</f>
        <v>0</v>
      </c>
      <c r="EB26" s="126">
        <f>SUMIFS($DL26:$EA26,$DL$10:$EA$10,EB$10)</f>
        <v>0</v>
      </c>
      <c r="EC26" s="123">
        <f>SUMIFS($DL26:$EA26,$DL$10:$EA$10,EC$10)</f>
        <v>0</v>
      </c>
      <c r="ED26" s="123">
        <f>SUMIFS($DL26:$EA26,$DL$10:$EA$10,ED$10)</f>
        <v>0</v>
      </c>
      <c r="EE26" s="129">
        <f>SUM(EB26:ED26)</f>
        <v>0</v>
      </c>
      <c r="EF26" s="126">
        <f>DA26-EB26</f>
        <v>0</v>
      </c>
      <c r="EG26" s="123">
        <f>DB26-EC26</f>
        <v>0</v>
      </c>
      <c r="EH26" s="123">
        <f>DC26-ED26</f>
        <v>0</v>
      </c>
      <c r="EI26" s="123">
        <f>SUM(EF26:EH26)</f>
        <v>0</v>
      </c>
    </row>
    <row r="27" spans="1:141" ht="14.25" hidden="1" x14ac:dyDescent="0.45">
      <c r="A27" s="199" t="s">
        <v>275</v>
      </c>
      <c r="C27" s="123" cm="1">
        <f t="array" ref="C27">org_travel</f>
        <v>0</v>
      </c>
      <c r="D27" s="123" cm="1">
        <f t="array" ref="D27">sub1_org_travel</f>
        <v>0</v>
      </c>
      <c r="E27" s="123" cm="1">
        <f t="array" ref="E27">sub2_org_travel</f>
        <v>0</v>
      </c>
      <c r="F27" s="7"/>
      <c r="G27" s="123">
        <f t="shared" ref="G27" si="215">SUM(C27:F27)</f>
        <v>0</v>
      </c>
      <c r="I27" s="135"/>
      <c r="J27" s="136"/>
      <c r="K27" s="136"/>
      <c r="L27" s="128">
        <f t="shared" ref="L27:L28" si="216">SUM(I27:K27)</f>
        <v>0</v>
      </c>
      <c r="N27" s="126">
        <f t="shared" ref="N27:N28" si="217">C27+I27</f>
        <v>0</v>
      </c>
      <c r="O27" s="123">
        <f>D27+J27</f>
        <v>0</v>
      </c>
      <c r="P27" s="123">
        <f t="shared" ref="P27:P28" si="218">E27+K27</f>
        <v>0</v>
      </c>
      <c r="Q27" s="123">
        <f t="shared" ref="Q27:Q28" si="219">SUM(N27:P27)</f>
        <v>0</v>
      </c>
      <c r="U27" s="89"/>
      <c r="V27" s="89"/>
      <c r="W27" s="89"/>
      <c r="X27" s="128">
        <f t="shared" ref="X27:X28" si="220">SUM(U27:W27)</f>
        <v>0</v>
      </c>
      <c r="Y27" s="126">
        <f t="shared" si="180"/>
        <v>0</v>
      </c>
      <c r="Z27" s="123">
        <f t="shared" si="180"/>
        <v>0</v>
      </c>
      <c r="AA27" s="123">
        <f t="shared" si="180"/>
        <v>0</v>
      </c>
      <c r="AB27" s="123">
        <f>SUM(Y27:AA27)</f>
        <v>0</v>
      </c>
      <c r="AD27" s="135"/>
      <c r="AE27" s="136"/>
      <c r="AF27" s="136"/>
      <c r="AG27" s="128">
        <f t="shared" ref="AG27:AG28" si="221">SUM(AD27:AF27)</f>
        <v>0</v>
      </c>
      <c r="AI27" s="126">
        <f>N27+AD27</f>
        <v>0</v>
      </c>
      <c r="AJ27" s="123">
        <f t="shared" ref="AJ27:AK28" si="222">O27+AE27</f>
        <v>0</v>
      </c>
      <c r="AK27" s="123">
        <f t="shared" si="222"/>
        <v>0</v>
      </c>
      <c r="AL27" s="129">
        <f t="shared" ref="AL27:AL28" si="223">SUM(AI27:AK27)</f>
        <v>0</v>
      </c>
      <c r="AM27" s="126">
        <f>AI27-U27</f>
        <v>0</v>
      </c>
      <c r="AN27" s="123">
        <f t="shared" ref="AN27:AO28" si="224">AJ27-V27</f>
        <v>0</v>
      </c>
      <c r="AO27" s="123">
        <f t="shared" si="224"/>
        <v>0</v>
      </c>
      <c r="AP27" s="123">
        <f t="shared" ref="AP27:AP28" si="225">SUM(AM27:AO27)</f>
        <v>0</v>
      </c>
      <c r="AT27" s="123">
        <f t="shared" ref="AT27:AT28" si="226">$U27</f>
        <v>0</v>
      </c>
      <c r="AU27" s="123">
        <f t="shared" ref="AU27:AU28" si="227">$V27</f>
        <v>0</v>
      </c>
      <c r="AV27" s="123">
        <f t="shared" ref="AV27:AV28" si="228">$W27</f>
        <v>0</v>
      </c>
      <c r="AW27" s="129">
        <f t="shared" ref="AW27:AW28" si="229">$X27</f>
        <v>0</v>
      </c>
      <c r="AX27" s="89"/>
      <c r="AY27" s="89"/>
      <c r="AZ27" s="89"/>
      <c r="BA27" s="128">
        <f t="shared" ref="BA27:BA28" si="230">SUM(AX27:AZ27)</f>
        <v>0</v>
      </c>
      <c r="BB27" s="126">
        <f t="shared" ref="BB27:BD28" si="231">SUMIFS($AT27:$BA27,$AT$10:$BA$10,BB$10)</f>
        <v>0</v>
      </c>
      <c r="BC27" s="123">
        <f>SUMIFS($AT27:$BA27,$AT$10:$BA$10,BC$10)</f>
        <v>0</v>
      </c>
      <c r="BD27" s="123">
        <f t="shared" si="231"/>
        <v>0</v>
      </c>
      <c r="BE27" s="129">
        <f t="shared" ref="BE27:BE28" si="232">SUM(BB27:BD27)</f>
        <v>0</v>
      </c>
      <c r="BF27" s="126">
        <f t="shared" ref="BF27:BH28" si="233">AI27-BB27</f>
        <v>0</v>
      </c>
      <c r="BG27" s="123">
        <f>AJ27-BC27</f>
        <v>0</v>
      </c>
      <c r="BH27" s="123">
        <f t="shared" si="233"/>
        <v>0</v>
      </c>
      <c r="BI27" s="123">
        <f t="shared" ref="BI27:BI28" si="234">SUM(BF27:BH27)</f>
        <v>0</v>
      </c>
      <c r="BK27" s="135"/>
      <c r="BL27" s="136"/>
      <c r="BM27" s="136"/>
      <c r="BN27" s="128">
        <f t="shared" ref="BN27:BN28" si="235">SUM(BK27:BM27)</f>
        <v>0</v>
      </c>
      <c r="BP27" s="126">
        <f>AI27+BK27</f>
        <v>0</v>
      </c>
      <c r="BQ27" s="123">
        <f>AJ27+BL27</f>
        <v>0</v>
      </c>
      <c r="BR27" s="123">
        <f t="shared" ref="BP27:BR28" si="236">AK27+BM27</f>
        <v>0</v>
      </c>
      <c r="BS27" s="129">
        <f t="shared" ref="BS27:BS28" si="237">SUM(BP27:BR27)</f>
        <v>0</v>
      </c>
      <c r="BT27" s="126">
        <f t="shared" ref="BT27:BT28" si="238">BP27-BB27</f>
        <v>0</v>
      </c>
      <c r="BU27" s="123">
        <f t="shared" ref="BU27:BU28" si="239">BQ27-BC27</f>
        <v>0</v>
      </c>
      <c r="BV27" s="123">
        <f t="shared" ref="BV27:BV28" si="240">BR27-BD27</f>
        <v>0</v>
      </c>
      <c r="BW27" s="123">
        <f t="shared" ref="BW27:BW28" si="241">SUM(BT27:BV27)</f>
        <v>0</v>
      </c>
      <c r="CA27" s="123">
        <f t="shared" si="189"/>
        <v>0</v>
      </c>
      <c r="CB27" s="123">
        <f t="shared" ref="CB27:CB28" si="242">$V27</f>
        <v>0</v>
      </c>
      <c r="CC27" s="123">
        <f t="shared" si="190"/>
        <v>0</v>
      </c>
      <c r="CD27" s="129">
        <f t="shared" si="191"/>
        <v>0</v>
      </c>
      <c r="CE27" s="123">
        <f t="shared" si="192"/>
        <v>0</v>
      </c>
      <c r="CF27" s="123">
        <f t="shared" si="193"/>
        <v>0</v>
      </c>
      <c r="CG27" s="123">
        <f>$AZ27</f>
        <v>0</v>
      </c>
      <c r="CH27" s="129">
        <f>$BA27</f>
        <v>0</v>
      </c>
      <c r="CI27" s="89"/>
      <c r="CJ27" s="89"/>
      <c r="CK27" s="89"/>
      <c r="CL27" s="128">
        <f t="shared" ref="CL27:CL28" si="243">SUM(CI27:CK27)</f>
        <v>0</v>
      </c>
      <c r="CM27" s="126">
        <f t="shared" ref="CM27:CO28" si="244">SUMIFS($CA27:$CL27,$CA$10:$CL$10,CM$10)</f>
        <v>0</v>
      </c>
      <c r="CN27" s="123">
        <f t="shared" si="244"/>
        <v>0</v>
      </c>
      <c r="CO27" s="123">
        <f t="shared" si="244"/>
        <v>0</v>
      </c>
      <c r="CP27" s="129">
        <f t="shared" ref="CP27:CP28" si="245">SUM(CM27:CO27)</f>
        <v>0</v>
      </c>
      <c r="CQ27" s="126">
        <f t="shared" ref="CQ27:CQ28" si="246">BP27-CM27</f>
        <v>0</v>
      </c>
      <c r="CR27" s="123">
        <f t="shared" ref="CR27:CR28" si="247">BQ27-CN27</f>
        <v>0</v>
      </c>
      <c r="CS27" s="123">
        <f t="shared" ref="CS27:CS28" si="248">BR27-CO27</f>
        <v>0</v>
      </c>
      <c r="CT27" s="123">
        <f t="shared" ref="CT27:CT28" si="249">SUM(CQ27:CS27)</f>
        <v>0</v>
      </c>
      <c r="CV27" s="135"/>
      <c r="CW27" s="136"/>
      <c r="CX27" s="136"/>
      <c r="CY27" s="128">
        <f>SUM(CV27:CX27)</f>
        <v>0</v>
      </c>
      <c r="DA27" s="126">
        <f t="shared" ref="DA27:DC28" si="250">BP27+CV27</f>
        <v>0</v>
      </c>
      <c r="DB27" s="123">
        <f t="shared" si="250"/>
        <v>0</v>
      </c>
      <c r="DC27" s="123">
        <f t="shared" si="250"/>
        <v>0</v>
      </c>
      <c r="DD27" s="129">
        <f t="shared" ref="DD27:DD28" si="251">SUM(DA27:DC27)</f>
        <v>0</v>
      </c>
      <c r="DE27" s="126">
        <f t="shared" ref="DE27:DG28" si="252">DA27-CM27</f>
        <v>0</v>
      </c>
      <c r="DF27" s="123">
        <f t="shared" si="252"/>
        <v>0</v>
      </c>
      <c r="DG27" s="123">
        <f t="shared" si="252"/>
        <v>0</v>
      </c>
      <c r="DH27" s="123">
        <f t="shared" ref="DH27:DH28" si="253">SUM(DE27:DG27)</f>
        <v>0</v>
      </c>
      <c r="DL27" s="123">
        <f t="shared" ref="DL27:DL28" si="254">$U27</f>
        <v>0</v>
      </c>
      <c r="DM27" s="123">
        <f t="shared" ref="DM27:DM28" si="255">$V27</f>
        <v>0</v>
      </c>
      <c r="DN27" s="123">
        <f t="shared" si="206"/>
        <v>0</v>
      </c>
      <c r="DO27" s="129">
        <f t="shared" si="207"/>
        <v>0</v>
      </c>
      <c r="DP27" s="123">
        <f t="shared" si="208"/>
        <v>0</v>
      </c>
      <c r="DQ27" s="123">
        <f t="shared" si="209"/>
        <v>0</v>
      </c>
      <c r="DR27" s="123">
        <f t="shared" si="210"/>
        <v>0</v>
      </c>
      <c r="DS27" s="129">
        <f t="shared" ref="DS27:DS28" si="256">$BA27</f>
        <v>0</v>
      </c>
      <c r="DT27" s="123">
        <f t="shared" si="211"/>
        <v>0</v>
      </c>
      <c r="DU27" s="123">
        <f t="shared" si="212"/>
        <v>0</v>
      </c>
      <c r="DV27" s="123">
        <f t="shared" si="213"/>
        <v>0</v>
      </c>
      <c r="DW27" s="129">
        <f t="shared" si="214"/>
        <v>0</v>
      </c>
      <c r="DX27" s="89"/>
      <c r="DY27" s="89"/>
      <c r="DZ27" s="89"/>
      <c r="EA27" s="128">
        <f t="shared" ref="EA27:EA28" si="257">SUM(DX27:DZ27)</f>
        <v>0</v>
      </c>
      <c r="EB27" s="126">
        <f t="shared" ref="EB27:ED28" si="258">SUMIFS($DL27:$EA27,$DL$10:$EA$10,EB$10)</f>
        <v>0</v>
      </c>
      <c r="EC27" s="123">
        <f t="shared" si="258"/>
        <v>0</v>
      </c>
      <c r="ED27" s="123">
        <f t="shared" si="258"/>
        <v>0</v>
      </c>
      <c r="EE27" s="129">
        <f t="shared" ref="EE27:EE28" si="259">SUM(EB27:ED27)</f>
        <v>0</v>
      </c>
      <c r="EF27" s="126">
        <f t="shared" ref="EF27:EF28" si="260">DA27-EB27</f>
        <v>0</v>
      </c>
      <c r="EG27" s="123">
        <f t="shared" ref="EG27:EG28" si="261">DB27-EC27</f>
        <v>0</v>
      </c>
      <c r="EH27" s="123">
        <f t="shared" ref="EH27:EH28" si="262">DC27-ED27</f>
        <v>0</v>
      </c>
      <c r="EI27" s="123">
        <f t="shared" ref="EI27:EI28" si="263">SUM(EF27:EH27)</f>
        <v>0</v>
      </c>
    </row>
    <row r="28" spans="1:141" ht="14.25" x14ac:dyDescent="0.45">
      <c r="A28" s="5" t="s">
        <v>54</v>
      </c>
      <c r="C28" s="123">
        <f>org_direct</f>
        <v>0</v>
      </c>
      <c r="D28" s="123">
        <f>sub1_direct</f>
        <v>0</v>
      </c>
      <c r="E28" s="123">
        <f>sub2_direct</f>
        <v>0</v>
      </c>
      <c r="F28" s="7"/>
      <c r="G28" s="123">
        <f>SUM(C28:F28)</f>
        <v>0</v>
      </c>
      <c r="I28" s="136"/>
      <c r="J28" s="136"/>
      <c r="K28" s="136"/>
      <c r="L28" s="128">
        <f t="shared" si="216"/>
        <v>0</v>
      </c>
      <c r="N28" s="126">
        <f t="shared" si="217"/>
        <v>0</v>
      </c>
      <c r="O28" s="123">
        <f>D28+J28</f>
        <v>0</v>
      </c>
      <c r="P28" s="123">
        <f t="shared" si="218"/>
        <v>0</v>
      </c>
      <c r="Q28" s="123">
        <f t="shared" si="219"/>
        <v>0</v>
      </c>
      <c r="U28" s="89"/>
      <c r="V28" s="89"/>
      <c r="W28" s="89"/>
      <c r="X28" s="128">
        <f t="shared" si="220"/>
        <v>0</v>
      </c>
      <c r="Y28" s="126">
        <f t="shared" ref="Y28" si="264">N28-U28</f>
        <v>0</v>
      </c>
      <c r="Z28" s="123">
        <f t="shared" ref="Z28" si="265">O28-V28</f>
        <v>0</v>
      </c>
      <c r="AA28" s="123">
        <f t="shared" ref="AA28" si="266">P28-W28</f>
        <v>0</v>
      </c>
      <c r="AB28" s="123">
        <f>SUM(Y28:AA28)</f>
        <v>0</v>
      </c>
      <c r="AD28" s="135"/>
      <c r="AE28" s="136"/>
      <c r="AF28" s="136"/>
      <c r="AG28" s="128">
        <f t="shared" si="221"/>
        <v>0</v>
      </c>
      <c r="AI28" s="126">
        <f>N28+AD28</f>
        <v>0</v>
      </c>
      <c r="AJ28" s="123">
        <f>O28+AE28</f>
        <v>0</v>
      </c>
      <c r="AK28" s="123">
        <f t="shared" si="222"/>
        <v>0</v>
      </c>
      <c r="AL28" s="129">
        <f t="shared" si="223"/>
        <v>0</v>
      </c>
      <c r="AM28" s="126">
        <f>AI28-U28</f>
        <v>0</v>
      </c>
      <c r="AN28" s="123">
        <f t="shared" si="224"/>
        <v>0</v>
      </c>
      <c r="AO28" s="123">
        <f t="shared" si="224"/>
        <v>0</v>
      </c>
      <c r="AP28" s="123">
        <f t="shared" si="225"/>
        <v>0</v>
      </c>
      <c r="AT28" s="123">
        <f t="shared" si="226"/>
        <v>0</v>
      </c>
      <c r="AU28" s="123">
        <f t="shared" si="227"/>
        <v>0</v>
      </c>
      <c r="AV28" s="123">
        <f t="shared" si="228"/>
        <v>0</v>
      </c>
      <c r="AW28" s="129">
        <f t="shared" si="229"/>
        <v>0</v>
      </c>
      <c r="AX28" s="89"/>
      <c r="AY28" s="89"/>
      <c r="AZ28" s="89"/>
      <c r="BA28" s="128">
        <f t="shared" si="230"/>
        <v>0</v>
      </c>
      <c r="BB28" s="126">
        <f t="shared" si="231"/>
        <v>0</v>
      </c>
      <c r="BC28" s="123">
        <f>SUMIFS($AT28:$BA28,$AT$10:$BA$10,BC$10)</f>
        <v>0</v>
      </c>
      <c r="BD28" s="123">
        <f t="shared" si="231"/>
        <v>0</v>
      </c>
      <c r="BE28" s="129">
        <f t="shared" si="232"/>
        <v>0</v>
      </c>
      <c r="BF28" s="126">
        <f t="shared" si="233"/>
        <v>0</v>
      </c>
      <c r="BG28" s="123">
        <f t="shared" si="233"/>
        <v>0</v>
      </c>
      <c r="BH28" s="123">
        <f t="shared" si="233"/>
        <v>0</v>
      </c>
      <c r="BI28" s="123">
        <f t="shared" si="234"/>
        <v>0</v>
      </c>
      <c r="BK28" s="135"/>
      <c r="BL28" s="136"/>
      <c r="BM28" s="136"/>
      <c r="BN28" s="128">
        <f t="shared" si="235"/>
        <v>0</v>
      </c>
      <c r="BP28" s="126">
        <f t="shared" si="236"/>
        <v>0</v>
      </c>
      <c r="BQ28" s="123">
        <f t="shared" si="236"/>
        <v>0</v>
      </c>
      <c r="BR28" s="123">
        <f t="shared" si="236"/>
        <v>0</v>
      </c>
      <c r="BS28" s="129">
        <f t="shared" si="237"/>
        <v>0</v>
      </c>
      <c r="BT28" s="126">
        <f t="shared" si="238"/>
        <v>0</v>
      </c>
      <c r="BU28" s="123">
        <f t="shared" si="239"/>
        <v>0</v>
      </c>
      <c r="BV28" s="123">
        <f t="shared" si="240"/>
        <v>0</v>
      </c>
      <c r="BW28" s="123">
        <f t="shared" si="241"/>
        <v>0</v>
      </c>
      <c r="CA28" s="123">
        <f t="shared" si="189"/>
        <v>0</v>
      </c>
      <c r="CB28" s="123">
        <f t="shared" si="242"/>
        <v>0</v>
      </c>
      <c r="CC28" s="123">
        <f t="shared" si="190"/>
        <v>0</v>
      </c>
      <c r="CD28" s="129">
        <f t="shared" si="191"/>
        <v>0</v>
      </c>
      <c r="CE28" s="123">
        <f t="shared" si="192"/>
        <v>0</v>
      </c>
      <c r="CF28" s="123">
        <f t="shared" si="193"/>
        <v>0</v>
      </c>
      <c r="CG28" s="123">
        <f>$AZ28</f>
        <v>0</v>
      </c>
      <c r="CH28" s="129">
        <f>$BA28</f>
        <v>0</v>
      </c>
      <c r="CI28" s="89"/>
      <c r="CJ28" s="89"/>
      <c r="CK28" s="89"/>
      <c r="CL28" s="128">
        <f t="shared" si="243"/>
        <v>0</v>
      </c>
      <c r="CM28" s="126">
        <f t="shared" si="244"/>
        <v>0</v>
      </c>
      <c r="CN28" s="123">
        <f t="shared" si="244"/>
        <v>0</v>
      </c>
      <c r="CO28" s="123">
        <f t="shared" si="244"/>
        <v>0</v>
      </c>
      <c r="CP28" s="129">
        <f t="shared" si="245"/>
        <v>0</v>
      </c>
      <c r="CQ28" s="126">
        <f t="shared" si="246"/>
        <v>0</v>
      </c>
      <c r="CR28" s="123">
        <f t="shared" si="247"/>
        <v>0</v>
      </c>
      <c r="CS28" s="123">
        <f t="shared" si="248"/>
        <v>0</v>
      </c>
      <c r="CT28" s="123">
        <f t="shared" si="249"/>
        <v>0</v>
      </c>
      <c r="CV28" s="135"/>
      <c r="CW28" s="136"/>
      <c r="CX28" s="136"/>
      <c r="CY28" s="128">
        <f>SUM(CV28:CX28)</f>
        <v>0</v>
      </c>
      <c r="DA28" s="126">
        <f t="shared" si="250"/>
        <v>0</v>
      </c>
      <c r="DB28" s="123">
        <f t="shared" si="250"/>
        <v>0</v>
      </c>
      <c r="DC28" s="123">
        <f t="shared" si="250"/>
        <v>0</v>
      </c>
      <c r="DD28" s="129">
        <f t="shared" si="251"/>
        <v>0</v>
      </c>
      <c r="DE28" s="126">
        <f t="shared" si="252"/>
        <v>0</v>
      </c>
      <c r="DF28" s="123">
        <f t="shared" si="252"/>
        <v>0</v>
      </c>
      <c r="DG28" s="123">
        <f t="shared" si="252"/>
        <v>0</v>
      </c>
      <c r="DH28" s="123">
        <f t="shared" si="253"/>
        <v>0</v>
      </c>
      <c r="DL28" s="123">
        <f t="shared" si="254"/>
        <v>0</v>
      </c>
      <c r="DM28" s="123">
        <f t="shared" si="255"/>
        <v>0</v>
      </c>
      <c r="DN28" s="123">
        <f t="shared" si="206"/>
        <v>0</v>
      </c>
      <c r="DO28" s="129">
        <f t="shared" si="207"/>
        <v>0</v>
      </c>
      <c r="DP28" s="123">
        <f t="shared" si="208"/>
        <v>0</v>
      </c>
      <c r="DQ28" s="123">
        <f t="shared" si="209"/>
        <v>0</v>
      </c>
      <c r="DR28" s="123">
        <f t="shared" si="210"/>
        <v>0</v>
      </c>
      <c r="DS28" s="129">
        <f t="shared" si="256"/>
        <v>0</v>
      </c>
      <c r="DT28" s="123">
        <f t="shared" si="211"/>
        <v>0</v>
      </c>
      <c r="DU28" s="123">
        <f t="shared" si="212"/>
        <v>0</v>
      </c>
      <c r="DV28" s="123">
        <f t="shared" si="213"/>
        <v>0</v>
      </c>
      <c r="DW28" s="129">
        <f t="shared" si="214"/>
        <v>0</v>
      </c>
      <c r="DX28" s="89"/>
      <c r="DY28" s="89"/>
      <c r="DZ28" s="89"/>
      <c r="EA28" s="128">
        <f t="shared" si="257"/>
        <v>0</v>
      </c>
      <c r="EB28" s="126">
        <f t="shared" si="258"/>
        <v>0</v>
      </c>
      <c r="EC28" s="123">
        <f t="shared" si="258"/>
        <v>0</v>
      </c>
      <c r="ED28" s="123">
        <f t="shared" si="258"/>
        <v>0</v>
      </c>
      <c r="EE28" s="129">
        <f t="shared" si="259"/>
        <v>0</v>
      </c>
      <c r="EF28" s="126">
        <f t="shared" si="260"/>
        <v>0</v>
      </c>
      <c r="EG28" s="123">
        <f t="shared" si="261"/>
        <v>0</v>
      </c>
      <c r="EH28" s="123">
        <f t="shared" si="262"/>
        <v>0</v>
      </c>
      <c r="EI28" s="123">
        <f t="shared" si="263"/>
        <v>0</v>
      </c>
    </row>
    <row r="29" spans="1:141" ht="12.75" customHeight="1" outlineLevel="1" x14ac:dyDescent="0.35">
      <c r="A29" s="5"/>
      <c r="C29" s="7"/>
      <c r="D29" s="7"/>
      <c r="E29" s="7"/>
      <c r="F29" s="7"/>
      <c r="G29" s="7"/>
      <c r="L29" s="121"/>
      <c r="N29" s="7"/>
      <c r="O29" s="7"/>
      <c r="P29" s="7"/>
      <c r="Q29" s="7"/>
      <c r="U29" s="7"/>
      <c r="V29" s="7"/>
      <c r="W29" s="7"/>
      <c r="X29" s="121"/>
      <c r="Y29" s="7"/>
      <c r="Z29" s="7"/>
      <c r="AA29" s="7"/>
      <c r="AB29" s="7"/>
      <c r="AG29" s="121"/>
      <c r="AI29" s="7"/>
      <c r="AJ29" s="7"/>
      <c r="AK29" s="7"/>
      <c r="AL29" s="121"/>
      <c r="AM29" s="7"/>
      <c r="AN29" s="7"/>
      <c r="AO29" s="7"/>
      <c r="AP29" s="7"/>
      <c r="AT29" s="7"/>
      <c r="AU29" s="7"/>
      <c r="AV29" s="7"/>
      <c r="AW29" s="121"/>
      <c r="AX29" s="7"/>
      <c r="AY29" s="7"/>
      <c r="AZ29" s="7"/>
      <c r="BA29" s="121"/>
      <c r="BB29" s="7"/>
      <c r="BC29" s="7"/>
      <c r="BD29" s="7"/>
      <c r="BE29" s="121"/>
      <c r="BF29" s="7"/>
      <c r="BG29" s="7"/>
      <c r="BH29" s="7"/>
      <c r="BI29" s="7"/>
      <c r="BN29" s="121"/>
      <c r="BP29" s="7"/>
      <c r="BQ29" s="7"/>
      <c r="BR29" s="7"/>
      <c r="BS29" s="121"/>
      <c r="BT29" s="7"/>
      <c r="BU29" s="7"/>
      <c r="BV29" s="7"/>
      <c r="BW29" s="7"/>
      <c r="CA29" s="7"/>
      <c r="CB29" s="7"/>
      <c r="CC29" s="7"/>
      <c r="CD29" s="121"/>
      <c r="CE29" s="7"/>
      <c r="CF29" s="7"/>
      <c r="CG29" s="7"/>
      <c r="CH29" s="121"/>
      <c r="CI29" s="7"/>
      <c r="CJ29" s="7"/>
      <c r="CK29" s="7"/>
      <c r="CL29" s="121"/>
      <c r="CM29" s="7"/>
      <c r="CN29" s="7"/>
      <c r="CO29" s="7"/>
      <c r="CP29" s="121"/>
      <c r="CQ29" s="7"/>
      <c r="CR29" s="7"/>
      <c r="CS29" s="7"/>
      <c r="CT29" s="7"/>
      <c r="CY29" s="121"/>
      <c r="DA29" s="7"/>
      <c r="DB29" s="7"/>
      <c r="DC29" s="7"/>
      <c r="DD29" s="121"/>
      <c r="DE29" s="7"/>
      <c r="DF29" s="7"/>
      <c r="DG29" s="7"/>
      <c r="DH29" s="7"/>
      <c r="DL29" s="7"/>
      <c r="DM29" s="7"/>
      <c r="DN29" s="7"/>
      <c r="DO29" s="121"/>
      <c r="DP29" s="7"/>
      <c r="DQ29" s="7"/>
      <c r="DR29" s="7"/>
      <c r="DS29" s="121"/>
      <c r="DT29" s="7"/>
      <c r="DU29" s="7"/>
      <c r="DV29" s="7"/>
      <c r="DW29" s="121"/>
      <c r="DX29" s="7"/>
      <c r="DY29" s="7"/>
      <c r="DZ29" s="7"/>
      <c r="EA29" s="121"/>
      <c r="EB29" s="7"/>
      <c r="EC29" s="7"/>
      <c r="ED29" s="7"/>
      <c r="EE29" s="121"/>
      <c r="EF29" s="7"/>
      <c r="EG29" s="7"/>
      <c r="EH29" s="7"/>
      <c r="EI29" s="7"/>
    </row>
    <row r="30" spans="1:141" ht="14.25" outlineLevel="1" x14ac:dyDescent="0.45">
      <c r="A30" s="5" t="s">
        <v>64</v>
      </c>
      <c r="C30" s="124" t="str">
        <f>IF(ind_cost_rate="No","N/A",ROUND(org_ind_pers+org_ind_pers_sal+org_ind_dc,0))</f>
        <v>N/A</v>
      </c>
      <c r="D30" s="124" t="str">
        <f>IF(ind_cost_rate="No","N/A",ROUND(sub1_ind_pers+sub1_ind_dc,0))</f>
        <v>N/A</v>
      </c>
      <c r="E30" s="124" t="str">
        <f>IF(ind_cost_rate="No","N/A",ROUND(sub2_ind_pers+sub2_ind_dc,0))</f>
        <v>N/A</v>
      </c>
      <c r="F30" s="7"/>
      <c r="G30" s="123">
        <f>SUM(C30:F30)</f>
        <v>0</v>
      </c>
      <c r="I30" s="124" t="str">
        <f>IF(ind_cost_rate="No","N/A",ROUND((I23+I28)*ind_cost_rate,0))</f>
        <v>N/A</v>
      </c>
      <c r="J30" s="205" t="str">
        <f>IF(ind_cost_rate="No","N/A",ROUND((J23+J28)*ind_cost_rate,0))</f>
        <v>N/A</v>
      </c>
      <c r="K30" s="205" t="str">
        <f>IF(ind_cost_rate="No","N/A",ROUND((K23+K28)*ind_cost_rate,0))</f>
        <v>N/A</v>
      </c>
      <c r="L30" s="128">
        <f>SUM(I30:K30)</f>
        <v>0</v>
      </c>
      <c r="N30" s="131" t="str">
        <f>IFERROR(C30+I30,"N/A")</f>
        <v>N/A</v>
      </c>
      <c r="O30" s="124" t="str">
        <f>IFERROR(D30+J30,"N/A")</f>
        <v>N/A</v>
      </c>
      <c r="P30" s="124" t="str">
        <f>IFERROR(E30+K30,"N/A")</f>
        <v>N/A</v>
      </c>
      <c r="Q30" s="124">
        <f>SUM(N30:P30)</f>
        <v>0</v>
      </c>
      <c r="U30" s="89"/>
      <c r="V30" s="89"/>
      <c r="W30" s="89"/>
      <c r="X30" s="128">
        <f>SUM(U30:W30)</f>
        <v>0</v>
      </c>
      <c r="Y30" s="131" t="str">
        <f>IFERROR(N30-U30,"N/A")</f>
        <v>N/A</v>
      </c>
      <c r="Z30" s="124" t="str">
        <f>IFERROR(O30-V30,"N/A")</f>
        <v>N/A</v>
      </c>
      <c r="AA30" s="124" t="str">
        <f>IFERROR(P30-W30,"N/A")</f>
        <v>N/A</v>
      </c>
      <c r="AB30" s="124">
        <f>SUM(Y30:AA30)</f>
        <v>0</v>
      </c>
      <c r="AD30" s="205" t="str">
        <f>IF(ind_cost_rate="No","N/A",ROUND((AD23+AD28)*ind_cost_rate,0))</f>
        <v>N/A</v>
      </c>
      <c r="AE30" s="205" t="str">
        <f>IF(ind_cost_rate="No","N/A",ROUND((AE23+AE28)*ind_cost_rate,0))</f>
        <v>N/A</v>
      </c>
      <c r="AF30" s="205" t="str">
        <f>IF(ind_cost_rate="No","N/A",ROUND((AF23+AF28)*ind_cost_rate,0))</f>
        <v>N/A</v>
      </c>
      <c r="AG30" s="128">
        <f>SUM(AD30:AF30)</f>
        <v>0</v>
      </c>
      <c r="AI30" s="131" t="str">
        <f>IFERROR(N30+AD30,"N/A")</f>
        <v>N/A</v>
      </c>
      <c r="AJ30" s="124" t="str">
        <f>IFERROR(O30+AE30,"N/A")</f>
        <v>N/A</v>
      </c>
      <c r="AK30" s="124" t="str">
        <f>IFERROR(P30+AF30,"N/A")</f>
        <v>N/A</v>
      </c>
      <c r="AL30" s="139">
        <f>SUM(AI30:AK30)</f>
        <v>0</v>
      </c>
      <c r="AM30" s="131" t="str">
        <f>IFERROR(AI30-U30,"N/A")</f>
        <v>N/A</v>
      </c>
      <c r="AN30" s="124" t="str">
        <f>IFERROR(AJ30-V30,"N/A")</f>
        <v>N/A</v>
      </c>
      <c r="AO30" s="124" t="str">
        <f>IFERROR(AK30-W30,"N/A")</f>
        <v>N/A</v>
      </c>
      <c r="AP30" s="124">
        <f>SUM(AM30:AO30)</f>
        <v>0</v>
      </c>
      <c r="AT30" s="123">
        <f>$U30</f>
        <v>0</v>
      </c>
      <c r="AU30" s="123">
        <f>$V30</f>
        <v>0</v>
      </c>
      <c r="AV30" s="123">
        <f>$W30</f>
        <v>0</v>
      </c>
      <c r="AW30" s="129">
        <f>$X30</f>
        <v>0</v>
      </c>
      <c r="AX30" s="89"/>
      <c r="AY30" s="89"/>
      <c r="AZ30" s="89"/>
      <c r="BA30" s="128">
        <f>SUM(AX30:AZ30)</f>
        <v>0</v>
      </c>
      <c r="BB30" s="131">
        <f t="shared" ref="BB30:BD30" si="267">SUMIFS($AT30:$BA30,$AT$10:$BA$10,BB$10)</f>
        <v>0</v>
      </c>
      <c r="BC30" s="124">
        <f t="shared" si="267"/>
        <v>0</v>
      </c>
      <c r="BD30" s="124">
        <f t="shared" si="267"/>
        <v>0</v>
      </c>
      <c r="BE30" s="139">
        <f>SUM(BB30:BD30)</f>
        <v>0</v>
      </c>
      <c r="BF30" s="131" t="str">
        <f>IFERROR(AI30-BB30,"N/A")</f>
        <v>N/A</v>
      </c>
      <c r="BG30" s="124" t="str">
        <f>IFERROR(AJ30-BC30,"N/A")</f>
        <v>N/A</v>
      </c>
      <c r="BH30" s="124" t="str">
        <f>IFERROR(AK30-BD30,"N/A")</f>
        <v>N/A</v>
      </c>
      <c r="BI30" s="124">
        <f>SUM(BF30:BH30)</f>
        <v>0</v>
      </c>
      <c r="BK30" s="137" t="str">
        <f>IF(ind_cost_rate="No","N/A",ROUND((BK23+BK28)*ind_cost_rate,0))</f>
        <v>N/A</v>
      </c>
      <c r="BL30" s="137" t="str">
        <f>IF(ind_cost_rate="No","N/A",ROUND((BL23+BL28)*ind_cost_rate,0))</f>
        <v>N/A</v>
      </c>
      <c r="BM30" s="137" t="str">
        <f>IF(ind_cost_rate="No","N/A",ROUND((BM23+BM28)*ind_cost_rate,0))</f>
        <v>N/A</v>
      </c>
      <c r="BN30" s="128">
        <f>SUM(BK30:BM30)</f>
        <v>0</v>
      </c>
      <c r="BP30" s="131" t="str">
        <f>IFERROR(AI30+BK30,"N/A")</f>
        <v>N/A</v>
      </c>
      <c r="BQ30" s="124" t="str">
        <f>IFERROR(AJ30+BL30,"N/A")</f>
        <v>N/A</v>
      </c>
      <c r="BR30" s="124" t="str">
        <f>IFERROR(AK30+BM30,"N/A")</f>
        <v>N/A</v>
      </c>
      <c r="BS30" s="139">
        <f>SUM(BP30:BR30)</f>
        <v>0</v>
      </c>
      <c r="BT30" s="131" t="str">
        <f>IFERROR(BP30-BB30,"N/A")</f>
        <v>N/A</v>
      </c>
      <c r="BU30" s="124" t="str">
        <f>IFERROR(BQ30-BC30,"N/A")</f>
        <v>N/A</v>
      </c>
      <c r="BV30" s="124" t="str">
        <f>IFERROR(BR30-BD30,"N/A")</f>
        <v>N/A</v>
      </c>
      <c r="BW30" s="124">
        <f>SUM(BT30:BV30)</f>
        <v>0</v>
      </c>
      <c r="CA30" s="123">
        <f>$U30</f>
        <v>0</v>
      </c>
      <c r="CB30" s="123">
        <f>$V30</f>
        <v>0</v>
      </c>
      <c r="CC30" s="123">
        <f>$W30</f>
        <v>0</v>
      </c>
      <c r="CD30" s="129">
        <f>$X30</f>
        <v>0</v>
      </c>
      <c r="CE30" s="123">
        <f>$AX30</f>
        <v>0</v>
      </c>
      <c r="CF30" s="123">
        <f>$AY30</f>
        <v>0</v>
      </c>
      <c r="CG30" s="123">
        <f>$AZ30</f>
        <v>0</v>
      </c>
      <c r="CH30" s="129">
        <f>$BA30</f>
        <v>0</v>
      </c>
      <c r="CI30" s="89"/>
      <c r="CJ30" s="89"/>
      <c r="CK30" s="89"/>
      <c r="CL30" s="128">
        <f>SUM(CI30:CK30)</f>
        <v>0</v>
      </c>
      <c r="CM30" s="131">
        <f t="shared" ref="CM30:CO30" si="268">SUMIFS($CA30:$CL30,$CA$10:$CL$10,CM$10)</f>
        <v>0</v>
      </c>
      <c r="CN30" s="124">
        <f t="shared" si="268"/>
        <v>0</v>
      </c>
      <c r="CO30" s="124">
        <f t="shared" si="268"/>
        <v>0</v>
      </c>
      <c r="CP30" s="139">
        <f>SUM(CM30:CO30)</f>
        <v>0</v>
      </c>
      <c r="CQ30" s="131" t="str">
        <f>IFERROR(BP30-CM30,"N/A")</f>
        <v>N/A</v>
      </c>
      <c r="CR30" s="124" t="str">
        <f>IFERROR(BQ30-CN30,"N/A")</f>
        <v>N/A</v>
      </c>
      <c r="CS30" s="124" t="str">
        <f>IFERROR(BR30-CO30,"N/A")</f>
        <v>N/A</v>
      </c>
      <c r="CT30" s="124">
        <f>SUM(CQ30:CS30)</f>
        <v>0</v>
      </c>
      <c r="CV30" s="137" t="str">
        <f>IF(ind_cost_rate="No","N/A",ROUND((CV23+CV28)*ind_cost_rate,0))</f>
        <v>N/A</v>
      </c>
      <c r="CW30" s="137" t="str">
        <f>IF(ind_cost_rate="No","N/A",ROUND((CW23+CW28)*ind_cost_rate,0))</f>
        <v>N/A</v>
      </c>
      <c r="CX30" s="137" t="str">
        <f>IF(ind_cost_rate="No","N/A",ROUND((CX23+CX28)*ind_cost_rate,0))</f>
        <v>N/A</v>
      </c>
      <c r="CY30" s="128">
        <f>SUM(CV30:CX30)</f>
        <v>0</v>
      </c>
      <c r="DA30" s="131" t="str">
        <f>IFERROR(BP30+CV30,"N/A")</f>
        <v>N/A</v>
      </c>
      <c r="DB30" s="124" t="str">
        <f>IFERROR(BQ30+CW30,"N/A")</f>
        <v>N/A</v>
      </c>
      <c r="DC30" s="124" t="str">
        <f>IFERROR(BR30+CX30,"N/A")</f>
        <v>N/A</v>
      </c>
      <c r="DD30" s="139">
        <f>SUM(DA30:DC30)</f>
        <v>0</v>
      </c>
      <c r="DE30" s="131" t="str">
        <f>IFERROR(DA30-CM30,"N/A")</f>
        <v>N/A</v>
      </c>
      <c r="DF30" s="124" t="str">
        <f>IFERROR(DB30-CN30,"N/A")</f>
        <v>N/A</v>
      </c>
      <c r="DG30" s="124" t="str">
        <f>IFERROR(DC30-CO30,"N/A")</f>
        <v>N/A</v>
      </c>
      <c r="DH30" s="124">
        <f>SUM(DE30:DG30)</f>
        <v>0</v>
      </c>
      <c r="DL30" s="123">
        <f>$U30</f>
        <v>0</v>
      </c>
      <c r="DM30" s="123">
        <f>$V30</f>
        <v>0</v>
      </c>
      <c r="DN30" s="123">
        <f>$W30</f>
        <v>0</v>
      </c>
      <c r="DO30" s="129">
        <f>$X30</f>
        <v>0</v>
      </c>
      <c r="DP30" s="123">
        <f>$AX30</f>
        <v>0</v>
      </c>
      <c r="DQ30" s="123">
        <f>$AY30</f>
        <v>0</v>
      </c>
      <c r="DR30" s="123">
        <f>$AZ30</f>
        <v>0</v>
      </c>
      <c r="DS30" s="129">
        <f>$BA30</f>
        <v>0</v>
      </c>
      <c r="DT30" s="123">
        <f>$CI30</f>
        <v>0</v>
      </c>
      <c r="DU30" s="123">
        <f>$CJ30</f>
        <v>0</v>
      </c>
      <c r="DV30" s="123">
        <f>$CK30</f>
        <v>0</v>
      </c>
      <c r="DW30" s="129">
        <f>$CL30</f>
        <v>0</v>
      </c>
      <c r="DX30" s="89"/>
      <c r="DY30" s="89"/>
      <c r="DZ30" s="89"/>
      <c r="EA30" s="128">
        <f>SUM(DX30:DZ30)</f>
        <v>0</v>
      </c>
      <c r="EB30" s="131">
        <f t="shared" ref="EB30:ED30" si="269">SUMIFS($DL30:$EA30,$DL$10:$EA$10,EB$10)</f>
        <v>0</v>
      </c>
      <c r="EC30" s="124">
        <f t="shared" si="269"/>
        <v>0</v>
      </c>
      <c r="ED30" s="124">
        <f t="shared" si="269"/>
        <v>0</v>
      </c>
      <c r="EE30" s="139">
        <f>SUM(EB30:ED30)</f>
        <v>0</v>
      </c>
      <c r="EF30" s="131" t="str">
        <f>IFERROR(DA30-EB30,"N/A")</f>
        <v>N/A</v>
      </c>
      <c r="EG30" s="124" t="str">
        <f>IFERROR(DB30-EC30,"N/A")</f>
        <v>N/A</v>
      </c>
      <c r="EH30" s="124" t="str">
        <f>IFERROR(DC30-ED30,"N/A")</f>
        <v>N/A</v>
      </c>
      <c r="EI30" s="124">
        <f>SUM(EF30:EH30)</f>
        <v>0</v>
      </c>
    </row>
    <row r="31" spans="1:141" x14ac:dyDescent="0.35">
      <c r="C31" s="7"/>
      <c r="D31" s="7"/>
      <c r="E31" s="7"/>
      <c r="F31" s="7"/>
      <c r="G31" s="7"/>
      <c r="I31" s="7"/>
      <c r="J31" s="7"/>
      <c r="K31" s="7"/>
      <c r="L31" s="115"/>
      <c r="N31" s="7"/>
      <c r="O31" s="7"/>
      <c r="P31" s="7"/>
      <c r="Q31" s="7"/>
      <c r="U31" s="7"/>
      <c r="V31" s="7"/>
      <c r="W31" s="7"/>
      <c r="X31" s="121"/>
      <c r="Y31" s="7"/>
      <c r="Z31" s="7"/>
      <c r="AA31" s="7"/>
      <c r="AB31" s="7"/>
      <c r="AD31" s="7"/>
      <c r="AE31" s="7"/>
      <c r="AF31" s="7"/>
      <c r="AG31" s="115"/>
      <c r="AI31" s="7"/>
      <c r="AJ31" s="7"/>
      <c r="AK31" s="7"/>
      <c r="AL31" s="121"/>
      <c r="AM31" s="7"/>
      <c r="AN31" s="7"/>
      <c r="AO31" s="7"/>
      <c r="AP31" s="7"/>
      <c r="AT31" s="7"/>
      <c r="AU31" s="7"/>
      <c r="AV31" s="7"/>
      <c r="AW31" s="121"/>
      <c r="AX31" s="7"/>
      <c r="AY31" s="7"/>
      <c r="AZ31" s="7"/>
      <c r="BA31" s="121"/>
      <c r="BB31" s="7"/>
      <c r="BC31" s="7"/>
      <c r="BD31" s="7"/>
      <c r="BE31" s="121"/>
      <c r="BF31" s="7"/>
      <c r="BG31" s="7"/>
      <c r="BH31" s="7"/>
      <c r="BI31" s="7"/>
      <c r="BK31" s="7"/>
      <c r="BL31" s="7"/>
      <c r="BM31" s="7"/>
      <c r="BN31" s="115"/>
      <c r="BP31" s="7"/>
      <c r="BQ31" s="7"/>
      <c r="BR31" s="7"/>
      <c r="BS31" s="121"/>
      <c r="BT31" s="7"/>
      <c r="BU31" s="7"/>
      <c r="BV31" s="7"/>
      <c r="BW31" s="7"/>
      <c r="CA31" s="7"/>
      <c r="CB31" s="7"/>
      <c r="CC31" s="7"/>
      <c r="CD31" s="121"/>
      <c r="CE31" s="7"/>
      <c r="CF31" s="7"/>
      <c r="CG31" s="7"/>
      <c r="CH31" s="121"/>
      <c r="CI31" s="7"/>
      <c r="CJ31" s="7"/>
      <c r="CK31" s="7"/>
      <c r="CL31" s="121"/>
      <c r="CM31" s="7"/>
      <c r="CN31" s="7"/>
      <c r="CO31" s="7"/>
      <c r="CP31" s="121"/>
      <c r="CQ31" s="7"/>
      <c r="CR31" s="7"/>
      <c r="CS31" s="7"/>
      <c r="CT31" s="7"/>
      <c r="CV31" s="7"/>
      <c r="CW31" s="7"/>
      <c r="CX31" s="7"/>
      <c r="CY31" s="115"/>
      <c r="DA31" s="7"/>
      <c r="DB31" s="7"/>
      <c r="DC31" s="7"/>
      <c r="DD31" s="121"/>
      <c r="DE31" s="7"/>
      <c r="DF31" s="7"/>
      <c r="DG31" s="7"/>
      <c r="DH31" s="7"/>
      <c r="DL31" s="7"/>
      <c r="DM31" s="7"/>
      <c r="DN31" s="7"/>
      <c r="DO31" s="121"/>
      <c r="DP31" s="7"/>
      <c r="DQ31" s="7"/>
      <c r="DR31" s="7"/>
      <c r="DS31" s="121"/>
      <c r="DT31" s="7"/>
      <c r="DU31" s="7"/>
      <c r="DV31" s="7"/>
      <c r="DW31" s="121"/>
      <c r="DX31" s="7"/>
      <c r="DY31" s="7"/>
      <c r="DZ31" s="7"/>
      <c r="EA31" s="121"/>
      <c r="EB31" s="7"/>
      <c r="EC31" s="7"/>
      <c r="ED31" s="7"/>
      <c r="EE31" s="121"/>
      <c r="EF31" s="7"/>
      <c r="EG31" s="7"/>
      <c r="EH31" s="7"/>
      <c r="EI31" s="7"/>
    </row>
    <row r="32" spans="1:141" ht="13.5" thickBot="1" x14ac:dyDescent="0.45">
      <c r="A32" s="1" t="s">
        <v>65</v>
      </c>
      <c r="B32" s="1"/>
      <c r="C32" s="125">
        <f>SUBTOTAL(9,C12:C31)</f>
        <v>0</v>
      </c>
      <c r="D32" s="125">
        <f>SUBTOTAL(9,D12:D31)</f>
        <v>0</v>
      </c>
      <c r="E32" s="125">
        <f>SUBTOTAL(9,E12:E31)</f>
        <v>0</v>
      </c>
      <c r="F32" s="14"/>
      <c r="G32" s="125">
        <f>SUBTOTAL(9,G12:G31)</f>
        <v>0</v>
      </c>
      <c r="I32" s="125">
        <f>SUBTOTAL(9,I12:I31)</f>
        <v>0</v>
      </c>
      <c r="J32" s="125">
        <f>SUBTOTAL(9,J12:J31)</f>
        <v>0</v>
      </c>
      <c r="K32" s="125">
        <f>SUBTOTAL(9,K12:K31)</f>
        <v>0</v>
      </c>
      <c r="L32" s="166">
        <f>SUBTOTAL(9,L12:L31)</f>
        <v>0</v>
      </c>
      <c r="N32" s="125">
        <f>SUBTOTAL(9,N12:N31)</f>
        <v>0</v>
      </c>
      <c r="O32" s="125">
        <f t="shared" ref="O32:P32" si="270">SUBTOTAL(9,O12:O31)</f>
        <v>0</v>
      </c>
      <c r="P32" s="125">
        <f t="shared" si="270"/>
        <v>0</v>
      </c>
      <c r="Q32" s="125">
        <f>SUBTOTAL(9,Q12:Q31)</f>
        <v>0</v>
      </c>
      <c r="U32" s="125">
        <f>SUBTOTAL(9,U12:U31)</f>
        <v>0</v>
      </c>
      <c r="V32" s="125">
        <f t="shared" ref="V32:W32" si="271">SUBTOTAL(9,V12:V31)</f>
        <v>0</v>
      </c>
      <c r="W32" s="125">
        <f t="shared" si="271"/>
        <v>0</v>
      </c>
      <c r="X32" s="132">
        <f>SUBTOTAL(9,X12:X31)</f>
        <v>0</v>
      </c>
      <c r="Y32" s="125">
        <f>SUBTOTAL(9,Y12:Y31)</f>
        <v>0</v>
      </c>
      <c r="Z32" s="125">
        <f t="shared" ref="Z32:AA32" si="272">SUBTOTAL(9,Z12:Z31)</f>
        <v>0</v>
      </c>
      <c r="AA32" s="125">
        <f t="shared" si="272"/>
        <v>0</v>
      </c>
      <c r="AB32" s="125">
        <f>SUBTOTAL(9,AB12:AB31)</f>
        <v>0</v>
      </c>
      <c r="AD32" s="125">
        <f>SUBTOTAL(9,AD12:AD31)</f>
        <v>0</v>
      </c>
      <c r="AE32" s="125">
        <f t="shared" ref="AE32:AF32" si="273">SUBTOTAL(9,AE12:AE31)</f>
        <v>0</v>
      </c>
      <c r="AF32" s="125">
        <f t="shared" si="273"/>
        <v>0</v>
      </c>
      <c r="AG32" s="166">
        <f>SUBTOTAL(9,AG12:AG31)</f>
        <v>0</v>
      </c>
      <c r="AI32" s="125">
        <f>SUBTOTAL(9,AI12:AI31)</f>
        <v>0</v>
      </c>
      <c r="AJ32" s="125">
        <f t="shared" ref="AJ32" si="274">SUBTOTAL(9,AJ12:AJ31)</f>
        <v>0</v>
      </c>
      <c r="AK32" s="125">
        <f>SUBTOTAL(9,AK12:AK31)</f>
        <v>0</v>
      </c>
      <c r="AL32" s="132">
        <f>SUBTOTAL(9,AL12:AL31)</f>
        <v>0</v>
      </c>
      <c r="AM32" s="125">
        <f>SUBTOTAL(9,AM12:AM31)</f>
        <v>0</v>
      </c>
      <c r="AN32" s="125">
        <f t="shared" ref="AN32:AO32" si="275">SUBTOTAL(9,AN12:AN31)</f>
        <v>0</v>
      </c>
      <c r="AO32" s="125">
        <f t="shared" si="275"/>
        <v>0</v>
      </c>
      <c r="AP32" s="125">
        <f>SUBTOTAL(9,AP12:AP31)</f>
        <v>0</v>
      </c>
      <c r="AT32" s="125">
        <f>SUBTOTAL(9,AT12:AT31)</f>
        <v>0</v>
      </c>
      <c r="AU32" s="125">
        <f t="shared" ref="AU32:AV32" si="276">SUBTOTAL(9,AU12:AU31)</f>
        <v>0</v>
      </c>
      <c r="AV32" s="125">
        <f t="shared" si="276"/>
        <v>0</v>
      </c>
      <c r="AW32" s="132">
        <f>SUBTOTAL(9,AW12:AW31)</f>
        <v>0</v>
      </c>
      <c r="AX32" s="125">
        <f>SUBTOTAL(9,AX12:AX31)</f>
        <v>0</v>
      </c>
      <c r="AY32" s="125">
        <f t="shared" ref="AY32" si="277">SUBTOTAL(9,AY12:AY31)</f>
        <v>0</v>
      </c>
      <c r="AZ32" s="125">
        <f>SUBTOTAL(9,AZ12:AZ31)</f>
        <v>0</v>
      </c>
      <c r="BA32" s="132">
        <f>SUBTOTAL(9,BA12:BA31)</f>
        <v>0</v>
      </c>
      <c r="BB32" s="125">
        <f>SUBTOTAL(9,BB12:BB31)</f>
        <v>0</v>
      </c>
      <c r="BC32" s="125">
        <f t="shared" ref="BC32:BD32" si="278">SUBTOTAL(9,BC12:BC31)</f>
        <v>0</v>
      </c>
      <c r="BD32" s="125">
        <f t="shared" si="278"/>
        <v>0</v>
      </c>
      <c r="BE32" s="132">
        <f>SUBTOTAL(9,BE12:BE31)</f>
        <v>0</v>
      </c>
      <c r="BF32" s="125">
        <f>SUBTOTAL(9,BF12:BF31)</f>
        <v>0</v>
      </c>
      <c r="BG32" s="125">
        <f t="shared" ref="BG32:BH32" si="279">SUBTOTAL(9,BG12:BG31)</f>
        <v>0</v>
      </c>
      <c r="BH32" s="125">
        <f t="shared" si="279"/>
        <v>0</v>
      </c>
      <c r="BI32" s="125">
        <f>SUBTOTAL(9,BI12:BI31)</f>
        <v>0</v>
      </c>
      <c r="BK32" s="125">
        <f>SUBTOTAL(9,BK12:BK31)</f>
        <v>0</v>
      </c>
      <c r="BL32" s="125">
        <f t="shared" ref="BL32" si="280">SUBTOTAL(9,BL12:BL31)</f>
        <v>0</v>
      </c>
      <c r="BM32" s="125">
        <f>SUBTOTAL(9,BM12:BM31)</f>
        <v>0</v>
      </c>
      <c r="BN32" s="166">
        <f>SUBTOTAL(9,BN12:BN31)</f>
        <v>0</v>
      </c>
      <c r="BP32" s="125">
        <f>SUBTOTAL(9,BP12:BP31)</f>
        <v>0</v>
      </c>
      <c r="BQ32" s="125">
        <f t="shared" ref="BQ32" si="281">SUBTOTAL(9,BQ12:BQ31)</f>
        <v>0</v>
      </c>
      <c r="BR32" s="125">
        <f t="shared" ref="BR32:BW32" si="282">SUBTOTAL(9,BR12:BR31)</f>
        <v>0</v>
      </c>
      <c r="BS32" s="132">
        <f t="shared" si="282"/>
        <v>0</v>
      </c>
      <c r="BT32" s="125">
        <f t="shared" si="282"/>
        <v>0</v>
      </c>
      <c r="BU32" s="125">
        <f t="shared" si="282"/>
        <v>0</v>
      </c>
      <c r="BV32" s="125">
        <f t="shared" si="282"/>
        <v>0</v>
      </c>
      <c r="BW32" s="125">
        <f t="shared" si="282"/>
        <v>0</v>
      </c>
      <c r="CA32" s="125">
        <f>SUBTOTAL(9,CA12:CA31)</f>
        <v>0</v>
      </c>
      <c r="CB32" s="125">
        <f t="shared" ref="CB32:CC32" si="283">SUBTOTAL(9,CB12:CB31)</f>
        <v>0</v>
      </c>
      <c r="CC32" s="125">
        <f t="shared" si="283"/>
        <v>0</v>
      </c>
      <c r="CD32" s="132">
        <f>SUBTOTAL(9,CD12:CD31)</f>
        <v>0</v>
      </c>
      <c r="CE32" s="125">
        <f>SUBTOTAL(9,CE12:CE31)</f>
        <v>0</v>
      </c>
      <c r="CF32" s="125">
        <f t="shared" ref="CF32:CG32" si="284">SUBTOTAL(9,CF12:CF31)</f>
        <v>0</v>
      </c>
      <c r="CG32" s="125">
        <f t="shared" si="284"/>
        <v>0</v>
      </c>
      <c r="CH32" s="132">
        <f>SUBTOTAL(9,CH12:CH31)</f>
        <v>0</v>
      </c>
      <c r="CI32" s="125">
        <f>SUBTOTAL(9,CI12:CI31)</f>
        <v>0</v>
      </c>
      <c r="CJ32" s="125">
        <f t="shared" ref="CJ32:CK32" si="285">SUBTOTAL(9,CJ12:CJ31)</f>
        <v>0</v>
      </c>
      <c r="CK32" s="125">
        <f t="shared" si="285"/>
        <v>0</v>
      </c>
      <c r="CL32" s="132">
        <f>SUBTOTAL(9,CL12:CL31)</f>
        <v>0</v>
      </c>
      <c r="CM32" s="125">
        <f>SUBTOTAL(9,CM12:CM31)</f>
        <v>0</v>
      </c>
      <c r="CN32" s="125">
        <f t="shared" ref="CN32" si="286">SUBTOTAL(9,CN12:CN31)</f>
        <v>0</v>
      </c>
      <c r="CO32" s="125">
        <f>SUBTOTAL(9,CO12:CO31)</f>
        <v>0</v>
      </c>
      <c r="CP32" s="132">
        <f>SUBTOTAL(9,CP12:CP31)</f>
        <v>0</v>
      </c>
      <c r="CQ32" s="125">
        <f>SUBTOTAL(9,CQ12:CQ31)</f>
        <v>0</v>
      </c>
      <c r="CR32" s="125">
        <f t="shared" ref="CR32:CT32" si="287">SUBTOTAL(9,CR12:CR31)</f>
        <v>0</v>
      </c>
      <c r="CS32" s="125">
        <f>SUBTOTAL(9,CS12:CS31)</f>
        <v>0</v>
      </c>
      <c r="CT32" s="125">
        <f t="shared" si="287"/>
        <v>0</v>
      </c>
      <c r="CV32" s="125">
        <f>SUBTOTAL(9,CV12:CV31)</f>
        <v>0</v>
      </c>
      <c r="CW32" s="125">
        <f t="shared" ref="CW32" si="288">SUBTOTAL(9,CW12:CW31)</f>
        <v>0</v>
      </c>
      <c r="CX32" s="125">
        <f>SUBTOTAL(9,CX12:CX31)</f>
        <v>0</v>
      </c>
      <c r="CY32" s="166">
        <f>SUBTOTAL(9,CY12:CY31)</f>
        <v>0</v>
      </c>
      <c r="DA32" s="125">
        <f>SUBTOTAL(9,DA12:DA31)</f>
        <v>0</v>
      </c>
      <c r="DB32" s="125">
        <f t="shared" ref="DB32" si="289">SUBTOTAL(9,DB12:DB31)</f>
        <v>0</v>
      </c>
      <c r="DC32" s="125">
        <f>SUBTOTAL(9,DC12:DC31)</f>
        <v>0</v>
      </c>
      <c r="DD32" s="132">
        <f>SUBTOTAL(9,DD12:DD31)</f>
        <v>0</v>
      </c>
      <c r="DE32" s="125">
        <f>SUBTOTAL(9,DE12:DE31)</f>
        <v>0</v>
      </c>
      <c r="DF32" s="125">
        <f t="shared" ref="DF32:DG32" si="290">SUBTOTAL(9,DF12:DF31)</f>
        <v>0</v>
      </c>
      <c r="DG32" s="125">
        <f t="shared" si="290"/>
        <v>0</v>
      </c>
      <c r="DH32" s="125">
        <f>SUBTOTAL(9,DH12:DH31)</f>
        <v>0</v>
      </c>
      <c r="DL32" s="125">
        <f>SUBTOTAL(9,DL12:DL31)</f>
        <v>0</v>
      </c>
      <c r="DM32" s="125">
        <f t="shared" ref="DM32:DN32" si="291">SUBTOTAL(9,DM12:DM31)</f>
        <v>0</v>
      </c>
      <c r="DN32" s="125">
        <f t="shared" si="291"/>
        <v>0</v>
      </c>
      <c r="DO32" s="132">
        <f>SUBTOTAL(9,DO12:DO31)</f>
        <v>0</v>
      </c>
      <c r="DP32" s="125">
        <f>SUBTOTAL(9,DP12:DP31)</f>
        <v>0</v>
      </c>
      <c r="DQ32" s="125">
        <f t="shared" ref="DQ32" si="292">SUBTOTAL(9,DQ12:DQ31)</f>
        <v>0</v>
      </c>
      <c r="DR32" s="125">
        <f>SUBTOTAL(9,DR12:DR31)</f>
        <v>0</v>
      </c>
      <c r="DS32" s="132">
        <f>SUBTOTAL(9,DS12:DS31)</f>
        <v>0</v>
      </c>
      <c r="DT32" s="125">
        <f>SUBTOTAL(9,DT12:DT31)</f>
        <v>0</v>
      </c>
      <c r="DU32" s="125">
        <f t="shared" ref="DU32" si="293">SUBTOTAL(9,DU12:DU31)</f>
        <v>0</v>
      </c>
      <c r="DV32" s="125">
        <f>SUBTOTAL(9,DV12:DV31)</f>
        <v>0</v>
      </c>
      <c r="DW32" s="132">
        <f>SUBTOTAL(9,DW12:DW31)</f>
        <v>0</v>
      </c>
      <c r="DX32" s="125">
        <f>SUBTOTAL(9,DX12:DX31)</f>
        <v>0</v>
      </c>
      <c r="DY32" s="125">
        <f t="shared" ref="DY32" si="294">SUBTOTAL(9,DY12:DY31)</f>
        <v>0</v>
      </c>
      <c r="DZ32" s="125">
        <f>SUBTOTAL(9,DZ12:DZ31)</f>
        <v>0</v>
      </c>
      <c r="EA32" s="132">
        <f>SUBTOTAL(9,EA12:EA31)</f>
        <v>0</v>
      </c>
      <c r="EB32" s="125">
        <f>SUBTOTAL(9,EB12:EB31)</f>
        <v>0</v>
      </c>
      <c r="EC32" s="125">
        <f t="shared" ref="EC32" si="295">SUBTOTAL(9,EC12:EC31)</f>
        <v>0</v>
      </c>
      <c r="ED32" s="125">
        <f>SUBTOTAL(9,ED12:ED31)</f>
        <v>0</v>
      </c>
      <c r="EE32" s="132">
        <f>SUBTOTAL(9,EE12:EE31)</f>
        <v>0</v>
      </c>
      <c r="EF32" s="125">
        <f>SUBTOTAL(9,EF12:EF31)</f>
        <v>0</v>
      </c>
      <c r="EG32" s="125">
        <f t="shared" ref="EG32:EH32" si="296">SUBTOTAL(9,EG12:EG31)</f>
        <v>0</v>
      </c>
      <c r="EH32" s="125">
        <f t="shared" si="296"/>
        <v>0</v>
      </c>
      <c r="EI32" s="125">
        <f>SUBTOTAL(9,EI12:EI31)</f>
        <v>0</v>
      </c>
    </row>
    <row r="33" spans="3:135" ht="6" customHeight="1" thickTop="1" x14ac:dyDescent="0.35">
      <c r="L33" s="115"/>
      <c r="X33" s="115"/>
      <c r="AG33" s="115"/>
      <c r="AL33" s="115"/>
      <c r="AW33" s="115"/>
      <c r="BA33" s="115"/>
      <c r="BE33" s="115"/>
      <c r="BN33" s="115"/>
      <c r="BS33" s="115"/>
      <c r="CD33" s="115"/>
      <c r="CH33" s="115"/>
      <c r="CL33" s="115"/>
      <c r="CP33" s="115"/>
      <c r="CY33" s="115"/>
      <c r="DD33" s="115"/>
      <c r="DO33" s="115"/>
      <c r="DS33" s="115"/>
      <c r="DW33" s="115"/>
      <c r="EA33" s="115"/>
      <c r="EE33" s="115"/>
    </row>
    <row r="34" spans="3:135" ht="13.5" customHeight="1" thickBot="1" x14ac:dyDescent="0.45">
      <c r="U34" s="140"/>
      <c r="AD34" s="140"/>
      <c r="AT34" s="140"/>
      <c r="BK34" s="140"/>
      <c r="CA34" s="140"/>
      <c r="CV34" s="140"/>
      <c r="DL34" s="140"/>
    </row>
    <row r="35" spans="3:135" ht="13.5" customHeight="1" x14ac:dyDescent="0.35">
      <c r="I35" s="261" t="s">
        <v>197</v>
      </c>
      <c r="J35" s="262"/>
      <c r="K35" s="262"/>
      <c r="L35" s="262"/>
      <c r="M35" s="262"/>
      <c r="N35" s="262"/>
      <c r="O35" s="262"/>
      <c r="P35" s="262"/>
      <c r="Q35" s="262"/>
      <c r="R35" s="263"/>
      <c r="U35" s="261" t="s">
        <v>203</v>
      </c>
      <c r="V35" s="262"/>
      <c r="W35" s="262"/>
      <c r="X35" s="262"/>
      <c r="Y35" s="262"/>
      <c r="Z35" s="262"/>
      <c r="AA35" s="262"/>
      <c r="AB35" s="263"/>
      <c r="AD35" s="261" t="s">
        <v>197</v>
      </c>
      <c r="AE35" s="262"/>
      <c r="AF35" s="262"/>
      <c r="AG35" s="262"/>
      <c r="AH35" s="262"/>
      <c r="AI35" s="262"/>
      <c r="AJ35" s="262"/>
      <c r="AK35" s="262"/>
      <c r="AL35" s="262"/>
      <c r="AM35" s="263"/>
      <c r="AT35" s="261" t="s">
        <v>203</v>
      </c>
      <c r="AU35" s="262"/>
      <c r="AV35" s="262"/>
      <c r="AW35" s="262"/>
      <c r="AX35" s="262"/>
      <c r="AY35" s="262"/>
      <c r="AZ35" s="262"/>
      <c r="BA35" s="263"/>
      <c r="BK35" s="261" t="s">
        <v>197</v>
      </c>
      <c r="BL35" s="262"/>
      <c r="BM35" s="262"/>
      <c r="BN35" s="262"/>
      <c r="BO35" s="262"/>
      <c r="BP35" s="262"/>
      <c r="BQ35" s="262"/>
      <c r="BR35" s="262"/>
      <c r="BS35" s="262"/>
      <c r="BT35" s="263"/>
      <c r="CI35" s="261" t="s">
        <v>203</v>
      </c>
      <c r="CJ35" s="262"/>
      <c r="CK35" s="262"/>
      <c r="CL35" s="262"/>
      <c r="CM35" s="262"/>
      <c r="CN35" s="262"/>
      <c r="CO35" s="262"/>
      <c r="CP35" s="263"/>
      <c r="CV35" s="261" t="s">
        <v>197</v>
      </c>
      <c r="CW35" s="262"/>
      <c r="CX35" s="262"/>
      <c r="CY35" s="262"/>
      <c r="CZ35" s="262"/>
      <c r="DA35" s="262"/>
      <c r="DB35" s="262"/>
      <c r="DC35" s="262"/>
      <c r="DD35" s="262"/>
      <c r="DE35" s="263"/>
      <c r="DX35" s="261" t="s">
        <v>203</v>
      </c>
      <c r="DY35" s="262"/>
      <c r="DZ35" s="262"/>
      <c r="EA35" s="262"/>
      <c r="EB35" s="262"/>
      <c r="EC35" s="262"/>
      <c r="ED35" s="262"/>
      <c r="EE35" s="263"/>
    </row>
    <row r="36" spans="3:135" ht="13.5" customHeight="1" x14ac:dyDescent="0.35">
      <c r="I36" s="264" t="s">
        <v>213</v>
      </c>
      <c r="J36" s="265"/>
      <c r="K36" s="265"/>
      <c r="L36" s="265"/>
      <c r="M36" s="265"/>
      <c r="N36" s="265"/>
      <c r="O36" s="265"/>
      <c r="P36" s="265"/>
      <c r="Q36" s="265"/>
      <c r="R36" s="266"/>
      <c r="U36" s="267"/>
      <c r="V36" s="268"/>
      <c r="W36" s="268"/>
      <c r="X36" s="268"/>
      <c r="Y36" s="268"/>
      <c r="Z36" s="268"/>
      <c r="AA36" s="268"/>
      <c r="AB36" s="269"/>
      <c r="AD36" s="264" t="s">
        <v>213</v>
      </c>
      <c r="AE36" s="265"/>
      <c r="AF36" s="265"/>
      <c r="AG36" s="265"/>
      <c r="AH36" s="265"/>
      <c r="AI36" s="265"/>
      <c r="AJ36" s="265"/>
      <c r="AK36" s="265"/>
      <c r="AL36" s="265"/>
      <c r="AM36" s="266"/>
      <c r="AT36" s="267"/>
      <c r="AU36" s="268"/>
      <c r="AV36" s="268"/>
      <c r="AW36" s="268"/>
      <c r="AX36" s="268"/>
      <c r="AY36" s="268"/>
      <c r="AZ36" s="268"/>
      <c r="BA36" s="269"/>
      <c r="BK36" s="264" t="s">
        <v>213</v>
      </c>
      <c r="BL36" s="265"/>
      <c r="BM36" s="265"/>
      <c r="BN36" s="265"/>
      <c r="BO36" s="265"/>
      <c r="BP36" s="265"/>
      <c r="BQ36" s="265"/>
      <c r="BR36" s="265"/>
      <c r="BS36" s="265"/>
      <c r="BT36" s="266"/>
      <c r="CI36" s="267"/>
      <c r="CJ36" s="268"/>
      <c r="CK36" s="268"/>
      <c r="CL36" s="268"/>
      <c r="CM36" s="268"/>
      <c r="CN36" s="268"/>
      <c r="CO36" s="268"/>
      <c r="CP36" s="269"/>
      <c r="CV36" s="264" t="s">
        <v>213</v>
      </c>
      <c r="CW36" s="265"/>
      <c r="CX36" s="265"/>
      <c r="CY36" s="265"/>
      <c r="CZ36" s="265"/>
      <c r="DA36" s="265"/>
      <c r="DB36" s="265"/>
      <c r="DC36" s="265"/>
      <c r="DD36" s="265"/>
      <c r="DE36" s="266"/>
      <c r="DX36" s="267"/>
      <c r="DY36" s="268"/>
      <c r="DZ36" s="268"/>
      <c r="EA36" s="268"/>
      <c r="EB36" s="268"/>
      <c r="EC36" s="268"/>
      <c r="ED36" s="268"/>
      <c r="EE36" s="269"/>
    </row>
    <row r="37" spans="3:135" ht="13.5" customHeight="1" thickBot="1" x14ac:dyDescent="0.4">
      <c r="I37" s="264"/>
      <c r="J37" s="265"/>
      <c r="K37" s="265"/>
      <c r="L37" s="265"/>
      <c r="M37" s="265"/>
      <c r="N37" s="265"/>
      <c r="O37" s="265"/>
      <c r="P37" s="265"/>
      <c r="Q37" s="265"/>
      <c r="R37" s="266"/>
      <c r="U37" s="270"/>
      <c r="V37" s="271"/>
      <c r="W37" s="271"/>
      <c r="X37" s="271"/>
      <c r="Y37" s="271"/>
      <c r="Z37" s="271"/>
      <c r="AA37" s="271"/>
      <c r="AB37" s="272"/>
      <c r="AD37" s="264"/>
      <c r="AE37" s="265"/>
      <c r="AF37" s="265"/>
      <c r="AG37" s="265"/>
      <c r="AH37" s="265"/>
      <c r="AI37" s="265"/>
      <c r="AJ37" s="265"/>
      <c r="AK37" s="265"/>
      <c r="AL37" s="265"/>
      <c r="AM37" s="266"/>
      <c r="AT37" s="270"/>
      <c r="AU37" s="271"/>
      <c r="AV37" s="271"/>
      <c r="AW37" s="271"/>
      <c r="AX37" s="271"/>
      <c r="AY37" s="271"/>
      <c r="AZ37" s="271"/>
      <c r="BA37" s="272"/>
      <c r="BK37" s="264"/>
      <c r="BL37" s="265"/>
      <c r="BM37" s="265"/>
      <c r="BN37" s="265"/>
      <c r="BO37" s="265"/>
      <c r="BP37" s="265"/>
      <c r="BQ37" s="265"/>
      <c r="BR37" s="265"/>
      <c r="BS37" s="265"/>
      <c r="BT37" s="266"/>
      <c r="CI37" s="270"/>
      <c r="CJ37" s="271"/>
      <c r="CK37" s="271"/>
      <c r="CL37" s="271"/>
      <c r="CM37" s="271"/>
      <c r="CN37" s="271"/>
      <c r="CO37" s="271"/>
      <c r="CP37" s="272"/>
      <c r="CV37" s="264"/>
      <c r="CW37" s="265"/>
      <c r="CX37" s="265"/>
      <c r="CY37" s="265"/>
      <c r="CZ37" s="265"/>
      <c r="DA37" s="265"/>
      <c r="DB37" s="265"/>
      <c r="DC37" s="265"/>
      <c r="DD37" s="265"/>
      <c r="DE37" s="266"/>
      <c r="DX37" s="270"/>
      <c r="DY37" s="271"/>
      <c r="DZ37" s="271"/>
      <c r="EA37" s="271"/>
      <c r="EB37" s="271"/>
      <c r="EC37" s="271"/>
      <c r="ED37" s="271"/>
      <c r="EE37" s="272"/>
    </row>
    <row r="38" spans="3:135" ht="13.5" customHeight="1" thickBot="1" x14ac:dyDescent="0.4">
      <c r="C38" s="120"/>
      <c r="I38" s="264"/>
      <c r="J38" s="265"/>
      <c r="K38" s="265"/>
      <c r="L38" s="265"/>
      <c r="M38" s="265"/>
      <c r="N38" s="265"/>
      <c r="O38" s="265"/>
      <c r="P38" s="265"/>
      <c r="Q38" s="265"/>
      <c r="R38" s="266"/>
      <c r="AD38" s="264"/>
      <c r="AE38" s="265"/>
      <c r="AF38" s="265"/>
      <c r="AG38" s="265"/>
      <c r="AH38" s="265"/>
      <c r="AI38" s="265"/>
      <c r="AJ38" s="265"/>
      <c r="AK38" s="265"/>
      <c r="AL38" s="265"/>
      <c r="AM38" s="266"/>
      <c r="BK38" s="264"/>
      <c r="BL38" s="265"/>
      <c r="BM38" s="265"/>
      <c r="BN38" s="265"/>
      <c r="BO38" s="265"/>
      <c r="BP38" s="265"/>
      <c r="BQ38" s="265"/>
      <c r="BR38" s="265"/>
      <c r="BS38" s="265"/>
      <c r="BT38" s="266"/>
      <c r="CV38" s="264"/>
      <c r="CW38" s="265"/>
      <c r="CX38" s="265"/>
      <c r="CY38" s="265"/>
      <c r="CZ38" s="265"/>
      <c r="DA38" s="265"/>
      <c r="DB38" s="265"/>
      <c r="DC38" s="265"/>
      <c r="DD38" s="265"/>
      <c r="DE38" s="266"/>
    </row>
    <row r="39" spans="3:135" ht="13.5" customHeight="1" x14ac:dyDescent="0.35">
      <c r="I39" s="264"/>
      <c r="J39" s="265"/>
      <c r="K39" s="265"/>
      <c r="L39" s="265"/>
      <c r="M39" s="265"/>
      <c r="N39" s="265"/>
      <c r="O39" s="265"/>
      <c r="P39" s="265"/>
      <c r="Q39" s="265"/>
      <c r="R39" s="266"/>
      <c r="U39" s="273" t="s">
        <v>199</v>
      </c>
      <c r="V39" s="274"/>
      <c r="W39" s="274"/>
      <c r="X39" s="274"/>
      <c r="Y39" s="274"/>
      <c r="Z39" s="274"/>
      <c r="AA39" s="274"/>
      <c r="AB39" s="275"/>
      <c r="AD39" s="264"/>
      <c r="AE39" s="265"/>
      <c r="AF39" s="265"/>
      <c r="AG39" s="265"/>
      <c r="AH39" s="265"/>
      <c r="AI39" s="265"/>
      <c r="AJ39" s="265"/>
      <c r="AK39" s="265"/>
      <c r="AL39" s="265"/>
      <c r="AM39" s="266"/>
      <c r="AT39" s="273" t="s">
        <v>199</v>
      </c>
      <c r="AU39" s="274"/>
      <c r="AV39" s="274"/>
      <c r="AW39" s="274"/>
      <c r="AX39" s="274"/>
      <c r="AY39" s="274"/>
      <c r="AZ39" s="274"/>
      <c r="BA39" s="275"/>
      <c r="BK39" s="264"/>
      <c r="BL39" s="265"/>
      <c r="BM39" s="265"/>
      <c r="BN39" s="265"/>
      <c r="BO39" s="265"/>
      <c r="BP39" s="265"/>
      <c r="BQ39" s="265"/>
      <c r="BR39" s="265"/>
      <c r="BS39" s="265"/>
      <c r="BT39" s="266"/>
      <c r="CI39" s="273" t="s">
        <v>199</v>
      </c>
      <c r="CJ39" s="274"/>
      <c r="CK39" s="274"/>
      <c r="CL39" s="274"/>
      <c r="CM39" s="274"/>
      <c r="CN39" s="274"/>
      <c r="CO39" s="274"/>
      <c r="CP39" s="275"/>
      <c r="CV39" s="264"/>
      <c r="CW39" s="265"/>
      <c r="CX39" s="265"/>
      <c r="CY39" s="265"/>
      <c r="CZ39" s="265"/>
      <c r="DA39" s="265"/>
      <c r="DB39" s="265"/>
      <c r="DC39" s="265"/>
      <c r="DD39" s="265"/>
      <c r="DE39" s="266"/>
      <c r="DX39" s="273" t="s">
        <v>199</v>
      </c>
      <c r="DY39" s="274"/>
      <c r="DZ39" s="274"/>
      <c r="EA39" s="274"/>
      <c r="EB39" s="274"/>
      <c r="EC39" s="274"/>
      <c r="ED39" s="274"/>
      <c r="EE39" s="275"/>
    </row>
    <row r="40" spans="3:135" ht="13.5" customHeight="1" x14ac:dyDescent="0.35">
      <c r="I40" s="264" t="s">
        <v>214</v>
      </c>
      <c r="J40" s="265"/>
      <c r="K40" s="265"/>
      <c r="L40" s="265"/>
      <c r="M40" s="265"/>
      <c r="N40" s="265"/>
      <c r="O40" s="265"/>
      <c r="P40" s="265"/>
      <c r="Q40" s="265"/>
      <c r="R40" s="266"/>
      <c r="U40" s="276" t="s">
        <v>200</v>
      </c>
      <c r="V40" s="277"/>
      <c r="W40" s="277"/>
      <c r="X40" s="277"/>
      <c r="Y40" s="277"/>
      <c r="Z40" s="277"/>
      <c r="AA40" s="277"/>
      <c r="AB40" s="278"/>
      <c r="AD40" s="264" t="s">
        <v>214</v>
      </c>
      <c r="AE40" s="265"/>
      <c r="AF40" s="265"/>
      <c r="AG40" s="265"/>
      <c r="AH40" s="265"/>
      <c r="AI40" s="265"/>
      <c r="AJ40" s="265"/>
      <c r="AK40" s="265"/>
      <c r="AL40" s="265"/>
      <c r="AM40" s="266"/>
      <c r="AT40" s="276" t="s">
        <v>200</v>
      </c>
      <c r="AU40" s="277"/>
      <c r="AV40" s="277"/>
      <c r="AW40" s="277"/>
      <c r="AX40" s="277"/>
      <c r="AY40" s="277"/>
      <c r="AZ40" s="277"/>
      <c r="BA40" s="278"/>
      <c r="BK40" s="264" t="s">
        <v>214</v>
      </c>
      <c r="BL40" s="265"/>
      <c r="BM40" s="265"/>
      <c r="BN40" s="265"/>
      <c r="BO40" s="265"/>
      <c r="BP40" s="265"/>
      <c r="BQ40" s="265"/>
      <c r="BR40" s="265"/>
      <c r="BS40" s="265"/>
      <c r="BT40" s="266"/>
      <c r="CI40" s="276" t="s">
        <v>200</v>
      </c>
      <c r="CJ40" s="277"/>
      <c r="CK40" s="277"/>
      <c r="CL40" s="277"/>
      <c r="CM40" s="277"/>
      <c r="CN40" s="277"/>
      <c r="CO40" s="277"/>
      <c r="CP40" s="278"/>
      <c r="CV40" s="264" t="s">
        <v>214</v>
      </c>
      <c r="CW40" s="265"/>
      <c r="CX40" s="265"/>
      <c r="CY40" s="265"/>
      <c r="CZ40" s="265"/>
      <c r="DA40" s="265"/>
      <c r="DB40" s="265"/>
      <c r="DC40" s="265"/>
      <c r="DD40" s="265"/>
      <c r="DE40" s="266"/>
      <c r="DX40" s="276" t="s">
        <v>200</v>
      </c>
      <c r="DY40" s="277"/>
      <c r="DZ40" s="277"/>
      <c r="EA40" s="277"/>
      <c r="EB40" s="277"/>
      <c r="EC40" s="277"/>
      <c r="ED40" s="277"/>
      <c r="EE40" s="278"/>
    </row>
    <row r="41" spans="3:135" ht="13.5" customHeight="1" x14ac:dyDescent="0.35">
      <c r="I41" s="264"/>
      <c r="J41" s="265"/>
      <c r="K41" s="265"/>
      <c r="L41" s="265"/>
      <c r="M41" s="265"/>
      <c r="N41" s="265"/>
      <c r="O41" s="265"/>
      <c r="P41" s="265"/>
      <c r="Q41" s="265"/>
      <c r="R41" s="266"/>
      <c r="U41" s="276" t="s">
        <v>259</v>
      </c>
      <c r="V41" s="277"/>
      <c r="W41" s="277"/>
      <c r="X41" s="277"/>
      <c r="Y41" s="277"/>
      <c r="Z41" s="277"/>
      <c r="AA41" s="277"/>
      <c r="AB41" s="278"/>
      <c r="AD41" s="264"/>
      <c r="AE41" s="265"/>
      <c r="AF41" s="265"/>
      <c r="AG41" s="265"/>
      <c r="AH41" s="265"/>
      <c r="AI41" s="265"/>
      <c r="AJ41" s="265"/>
      <c r="AK41" s="265"/>
      <c r="AL41" s="265"/>
      <c r="AM41" s="266"/>
      <c r="AT41" s="276" t="s">
        <v>259</v>
      </c>
      <c r="AU41" s="277"/>
      <c r="AV41" s="277"/>
      <c r="AW41" s="277"/>
      <c r="AX41" s="277"/>
      <c r="AY41" s="277"/>
      <c r="AZ41" s="277"/>
      <c r="BA41" s="278"/>
      <c r="BK41" s="264"/>
      <c r="BL41" s="265"/>
      <c r="BM41" s="265"/>
      <c r="BN41" s="265"/>
      <c r="BO41" s="265"/>
      <c r="BP41" s="265"/>
      <c r="BQ41" s="265"/>
      <c r="BR41" s="265"/>
      <c r="BS41" s="265"/>
      <c r="BT41" s="266"/>
      <c r="CI41" s="276" t="s">
        <v>259</v>
      </c>
      <c r="CJ41" s="277"/>
      <c r="CK41" s="277"/>
      <c r="CL41" s="277"/>
      <c r="CM41" s="277"/>
      <c r="CN41" s="277"/>
      <c r="CO41" s="277"/>
      <c r="CP41" s="278"/>
      <c r="CV41" s="264"/>
      <c r="CW41" s="265"/>
      <c r="CX41" s="265"/>
      <c r="CY41" s="265"/>
      <c r="CZ41" s="265"/>
      <c r="DA41" s="265"/>
      <c r="DB41" s="265"/>
      <c r="DC41" s="265"/>
      <c r="DD41" s="265"/>
      <c r="DE41" s="266"/>
      <c r="DX41" s="276" t="s">
        <v>259</v>
      </c>
      <c r="DY41" s="277"/>
      <c r="DZ41" s="277"/>
      <c r="EA41" s="277"/>
      <c r="EB41" s="277"/>
      <c r="EC41" s="277"/>
      <c r="ED41" s="277"/>
      <c r="EE41" s="278"/>
    </row>
    <row r="42" spans="3:135" ht="13.5" customHeight="1" x14ac:dyDescent="0.35">
      <c r="I42" s="264" t="s">
        <v>198</v>
      </c>
      <c r="J42" s="265"/>
      <c r="K42" s="265"/>
      <c r="L42" s="265"/>
      <c r="M42" s="265"/>
      <c r="N42" s="265"/>
      <c r="O42" s="265"/>
      <c r="P42" s="265"/>
      <c r="Q42" s="265"/>
      <c r="R42" s="266"/>
      <c r="U42" s="276" t="s">
        <v>201</v>
      </c>
      <c r="V42" s="277"/>
      <c r="W42" s="277"/>
      <c r="X42" s="277"/>
      <c r="Y42" s="277"/>
      <c r="Z42" s="277"/>
      <c r="AA42" s="277"/>
      <c r="AB42" s="278"/>
      <c r="AD42" s="264" t="s">
        <v>198</v>
      </c>
      <c r="AE42" s="265"/>
      <c r="AF42" s="265"/>
      <c r="AG42" s="265"/>
      <c r="AH42" s="265"/>
      <c r="AI42" s="265"/>
      <c r="AJ42" s="265"/>
      <c r="AK42" s="265"/>
      <c r="AL42" s="265"/>
      <c r="AM42" s="266"/>
      <c r="AT42" s="276" t="s">
        <v>201</v>
      </c>
      <c r="AU42" s="277"/>
      <c r="AV42" s="277"/>
      <c r="AW42" s="277"/>
      <c r="AX42" s="277"/>
      <c r="AY42" s="277"/>
      <c r="AZ42" s="277"/>
      <c r="BA42" s="278"/>
      <c r="BK42" s="264" t="s">
        <v>198</v>
      </c>
      <c r="BL42" s="265"/>
      <c r="BM42" s="265"/>
      <c r="BN42" s="265"/>
      <c r="BO42" s="265"/>
      <c r="BP42" s="265"/>
      <c r="BQ42" s="265"/>
      <c r="BR42" s="265"/>
      <c r="BS42" s="265"/>
      <c r="BT42" s="266"/>
      <c r="CI42" s="276" t="s">
        <v>201</v>
      </c>
      <c r="CJ42" s="277"/>
      <c r="CK42" s="277"/>
      <c r="CL42" s="277"/>
      <c r="CM42" s="277"/>
      <c r="CN42" s="277"/>
      <c r="CO42" s="277"/>
      <c r="CP42" s="278"/>
      <c r="CV42" s="264" t="s">
        <v>198</v>
      </c>
      <c r="CW42" s="265"/>
      <c r="CX42" s="265"/>
      <c r="CY42" s="265"/>
      <c r="CZ42" s="265"/>
      <c r="DA42" s="265"/>
      <c r="DB42" s="265"/>
      <c r="DC42" s="265"/>
      <c r="DD42" s="265"/>
      <c r="DE42" s="266"/>
      <c r="DX42" s="276" t="s">
        <v>201</v>
      </c>
      <c r="DY42" s="277"/>
      <c r="DZ42" s="277"/>
      <c r="EA42" s="277"/>
      <c r="EB42" s="277"/>
      <c r="EC42" s="277"/>
      <c r="ED42" s="277"/>
      <c r="EE42" s="278"/>
    </row>
    <row r="43" spans="3:135" ht="13.5" customHeight="1" thickBot="1" x14ac:dyDescent="0.4">
      <c r="I43" s="264"/>
      <c r="J43" s="265"/>
      <c r="K43" s="265"/>
      <c r="L43" s="265"/>
      <c r="M43" s="265"/>
      <c r="N43" s="265"/>
      <c r="O43" s="265"/>
      <c r="P43" s="265"/>
      <c r="Q43" s="265"/>
      <c r="R43" s="266"/>
      <c r="U43" s="258" t="s">
        <v>295</v>
      </c>
      <c r="V43" s="259"/>
      <c r="W43" s="259"/>
      <c r="X43" s="259"/>
      <c r="Y43" s="259"/>
      <c r="Z43" s="259"/>
      <c r="AA43" s="259"/>
      <c r="AB43" s="260"/>
      <c r="AD43" s="264"/>
      <c r="AE43" s="265"/>
      <c r="AF43" s="265"/>
      <c r="AG43" s="265"/>
      <c r="AH43" s="265"/>
      <c r="AI43" s="265"/>
      <c r="AJ43" s="265"/>
      <c r="AK43" s="265"/>
      <c r="AL43" s="265"/>
      <c r="AM43" s="266"/>
      <c r="AT43" s="258" t="s">
        <v>295</v>
      </c>
      <c r="AU43" s="259"/>
      <c r="AV43" s="259"/>
      <c r="AW43" s="259"/>
      <c r="AX43" s="259"/>
      <c r="AY43" s="259"/>
      <c r="AZ43" s="259"/>
      <c r="BA43" s="260"/>
      <c r="BK43" s="264"/>
      <c r="BL43" s="265"/>
      <c r="BM43" s="265"/>
      <c r="BN43" s="265"/>
      <c r="BO43" s="265"/>
      <c r="BP43" s="265"/>
      <c r="BQ43" s="265"/>
      <c r="BR43" s="265"/>
      <c r="BS43" s="265"/>
      <c r="BT43" s="266"/>
      <c r="CI43" s="258" t="s">
        <v>295</v>
      </c>
      <c r="CJ43" s="259"/>
      <c r="CK43" s="259"/>
      <c r="CL43" s="259"/>
      <c r="CM43" s="259"/>
      <c r="CN43" s="259"/>
      <c r="CO43" s="259"/>
      <c r="CP43" s="260"/>
      <c r="CV43" s="264"/>
      <c r="CW43" s="265"/>
      <c r="CX43" s="265"/>
      <c r="CY43" s="265"/>
      <c r="CZ43" s="265"/>
      <c r="DA43" s="265"/>
      <c r="DB43" s="265"/>
      <c r="DC43" s="265"/>
      <c r="DD43" s="265"/>
      <c r="DE43" s="266"/>
      <c r="DX43" s="258" t="s">
        <v>295</v>
      </c>
      <c r="DY43" s="259"/>
      <c r="DZ43" s="259"/>
      <c r="EA43" s="259"/>
      <c r="EB43" s="259"/>
      <c r="EC43" s="259"/>
      <c r="ED43" s="259"/>
      <c r="EE43" s="260"/>
    </row>
    <row r="44" spans="3:135" ht="13.5" customHeight="1" thickBot="1" x14ac:dyDescent="0.4">
      <c r="I44" s="279" t="s">
        <v>295</v>
      </c>
      <c r="J44" s="280"/>
      <c r="K44" s="280"/>
      <c r="L44" s="280"/>
      <c r="M44" s="280"/>
      <c r="N44" s="280"/>
      <c r="O44" s="280"/>
      <c r="P44" s="280"/>
      <c r="Q44" s="280"/>
      <c r="R44" s="281"/>
      <c r="AD44" s="279" t="s">
        <v>295</v>
      </c>
      <c r="AE44" s="280"/>
      <c r="AF44" s="280"/>
      <c r="AG44" s="280"/>
      <c r="AH44" s="280"/>
      <c r="AI44" s="280"/>
      <c r="AJ44" s="280"/>
      <c r="AK44" s="280"/>
      <c r="AL44" s="280"/>
      <c r="AM44" s="281"/>
      <c r="BK44" s="279" t="s">
        <v>295</v>
      </c>
      <c r="BL44" s="280"/>
      <c r="BM44" s="280"/>
      <c r="BN44" s="280"/>
      <c r="BO44" s="280"/>
      <c r="BP44" s="280"/>
      <c r="BQ44" s="280"/>
      <c r="BR44" s="280"/>
      <c r="BS44" s="280"/>
      <c r="BT44" s="281"/>
      <c r="CV44" s="279" t="s">
        <v>295</v>
      </c>
      <c r="CW44" s="280"/>
      <c r="CX44" s="280"/>
      <c r="CY44" s="280"/>
      <c r="CZ44" s="280"/>
      <c r="DA44" s="280"/>
      <c r="DB44" s="280"/>
      <c r="DC44" s="280"/>
      <c r="DD44" s="280"/>
      <c r="DE44" s="281"/>
    </row>
  </sheetData>
  <sheetProtection algorithmName="SHA-512" hashValue="eXHhAKj0b4MXPCUDoTFPUocrzYerb9lAHdh/9V5TJ9FLDbeN6+TVUdeodwjFsKrfWWrweNaW4l9PAjCbuH3G8Q==" saltValue="vxXKp9WB59sVhzkjIGJ3gQ==" spinCount="100000" sheet="1" objects="1" scenarios="1"/>
  <mergeCells count="103">
    <mergeCell ref="A3:A4"/>
    <mergeCell ref="C3:G4"/>
    <mergeCell ref="Z3:AB3"/>
    <mergeCell ref="Z4:AB4"/>
    <mergeCell ref="B3:B7"/>
    <mergeCell ref="H3:H7"/>
    <mergeCell ref="J6:L6"/>
    <mergeCell ref="V6:X6"/>
    <mergeCell ref="T3:T7"/>
    <mergeCell ref="I3:Q4"/>
    <mergeCell ref="Z6:AB6"/>
    <mergeCell ref="J7:L7"/>
    <mergeCell ref="U3:X4"/>
    <mergeCell ref="CJ6:CL6"/>
    <mergeCell ref="CJ5:CL5"/>
    <mergeCell ref="CU3:CU7"/>
    <mergeCell ref="CW5:CY5"/>
    <mergeCell ref="CW6:CY6"/>
    <mergeCell ref="CJ3:CL3"/>
    <mergeCell ref="CN6:CP6"/>
    <mergeCell ref="Z5:AB5"/>
    <mergeCell ref="J5:L5"/>
    <mergeCell ref="V5:X5"/>
    <mergeCell ref="AE6:AG6"/>
    <mergeCell ref="AS3:AS7"/>
    <mergeCell ref="Z7:AB7"/>
    <mergeCell ref="CA3:CD4"/>
    <mergeCell ref="AY3:BA3"/>
    <mergeCell ref="AY4:BA4"/>
    <mergeCell ref="AY5:BA5"/>
    <mergeCell ref="BZ3:BZ7"/>
    <mergeCell ref="AT3:AW4"/>
    <mergeCell ref="AC3:AC7"/>
    <mergeCell ref="AE5:AG5"/>
    <mergeCell ref="AD3:AP4"/>
    <mergeCell ref="BK3:BW4"/>
    <mergeCell ref="BC7:BE7"/>
    <mergeCell ref="EC5:EE5"/>
    <mergeCell ref="DY6:EA6"/>
    <mergeCell ref="DK3:DK7"/>
    <mergeCell ref="DL3:DO4"/>
    <mergeCell ref="DY3:EA3"/>
    <mergeCell ref="DY4:EA4"/>
    <mergeCell ref="EC6:EE6"/>
    <mergeCell ref="DY5:EA5"/>
    <mergeCell ref="CW7:CY7"/>
    <mergeCell ref="CV3:DH4"/>
    <mergeCell ref="EC7:EE7"/>
    <mergeCell ref="CJ4:CL4"/>
    <mergeCell ref="CN5:CP5"/>
    <mergeCell ref="I44:R44"/>
    <mergeCell ref="I36:R39"/>
    <mergeCell ref="I40:R41"/>
    <mergeCell ref="I42:R43"/>
    <mergeCell ref="U35:AB37"/>
    <mergeCell ref="U39:AB39"/>
    <mergeCell ref="U40:AB40"/>
    <mergeCell ref="U41:AB41"/>
    <mergeCell ref="U42:AB42"/>
    <mergeCell ref="U43:AB43"/>
    <mergeCell ref="I35:R35"/>
    <mergeCell ref="AD36:AM39"/>
    <mergeCell ref="AD40:AM41"/>
    <mergeCell ref="AE7:AG7"/>
    <mergeCell ref="BJ3:BJ7"/>
    <mergeCell ref="BC6:BE6"/>
    <mergeCell ref="BL5:BN5"/>
    <mergeCell ref="BL6:BN6"/>
    <mergeCell ref="BC5:BE5"/>
    <mergeCell ref="BL7:BN7"/>
    <mergeCell ref="AY6:BA6"/>
    <mergeCell ref="AD42:AM43"/>
    <mergeCell ref="AD44:AM44"/>
    <mergeCell ref="AT35:BA37"/>
    <mergeCell ref="AT39:BA39"/>
    <mergeCell ref="AT40:BA40"/>
    <mergeCell ref="AT41:BA41"/>
    <mergeCell ref="AT42:BA42"/>
    <mergeCell ref="AT43:BA43"/>
    <mergeCell ref="AD35:AM35"/>
    <mergeCell ref="CN7:CP7"/>
    <mergeCell ref="CV44:DE44"/>
    <mergeCell ref="BK35:BT35"/>
    <mergeCell ref="BK36:BT39"/>
    <mergeCell ref="BK40:BT41"/>
    <mergeCell ref="BK42:BT43"/>
    <mergeCell ref="BK44:BT44"/>
    <mergeCell ref="CI43:CP43"/>
    <mergeCell ref="CI35:CP37"/>
    <mergeCell ref="CI39:CP39"/>
    <mergeCell ref="CI40:CP40"/>
    <mergeCell ref="CI41:CP41"/>
    <mergeCell ref="CI42:CP42"/>
    <mergeCell ref="DX43:EE43"/>
    <mergeCell ref="CV35:DE35"/>
    <mergeCell ref="CV36:DE39"/>
    <mergeCell ref="CV40:DE41"/>
    <mergeCell ref="CV42:DE43"/>
    <mergeCell ref="DX35:EE37"/>
    <mergeCell ref="DX39:EE39"/>
    <mergeCell ref="DX40:EE40"/>
    <mergeCell ref="DX41:EE41"/>
    <mergeCell ref="DX42:EE42"/>
  </mergeCells>
  <conditionalFormatting sqref="I12:K15 J16:K16">
    <cfRule type="expression" dxfId="21" priority="4">
      <formula>(C12+I12)&lt;0</formula>
    </cfRule>
  </conditionalFormatting>
  <conditionalFormatting sqref="I19:K22 J23:K23 I24:K24 I26:K28">
    <cfRule type="expression" dxfId="20" priority="9">
      <formula>(C19+I19)&lt;0</formula>
    </cfRule>
  </conditionalFormatting>
  <conditionalFormatting sqref="L32 AG32 BN32 CY32">
    <cfRule type="cellIs" dxfId="19" priority="137" operator="notBetween">
      <formula>-2</formula>
      <formula>2</formula>
    </cfRule>
    <cfRule type="cellIs" dxfId="18" priority="138" operator="between">
      <formula>-2</formula>
      <formula>2</formula>
    </cfRule>
  </conditionalFormatting>
  <conditionalFormatting sqref="Y10:AB24 BF10:BI24 BT10:BW24 CQ10:CT24 DE10:DH24 AM10:AP34 EF10:EI34 AT25:AV25 AX25:AZ25 BB25:BD25 BF25:BM25 BO25:BR25 BT25:CC25 CE25:CG25 CI25:CK25 CM25:CO25 CQ25:CX25 CZ25:DC25 DE25:DN25 DP25:DR25 DT25:DV25 DX25:DZ25 EB25:ED25 Y26:AB34 BF26:BI34 BT26:BW34 CQ26:CT34 DE26:DH34">
    <cfRule type="cellIs" dxfId="17" priority="15" operator="lessThan">
      <formula>0</formula>
    </cfRule>
  </conditionalFormatting>
  <conditionalFormatting sqref="AD12:AF16">
    <cfRule type="expression" dxfId="16" priority="3">
      <formula>(N12+AD12)&lt;0</formula>
    </cfRule>
  </conditionalFormatting>
  <conditionalFormatting sqref="AD19:AF24 AD26:AF28">
    <cfRule type="expression" dxfId="15" priority="8">
      <formula>(N19+AD19)&lt;0</formula>
    </cfRule>
  </conditionalFormatting>
  <conditionalFormatting sqref="BK12:BM15">
    <cfRule type="expression" dxfId="14" priority="2">
      <formula>(AI12+BK12)&lt;0</formula>
    </cfRule>
  </conditionalFormatting>
  <conditionalFormatting sqref="BK19:BM22 BK24:BM24 BK26:BM28">
    <cfRule type="expression" dxfId="13" priority="6">
      <formula>(AI19+BK19)&lt;0</formula>
    </cfRule>
  </conditionalFormatting>
  <conditionalFormatting sqref="CV12:CX16">
    <cfRule type="expression" dxfId="12" priority="1">
      <formula>(BP12+CV12)&lt;0</formula>
    </cfRule>
  </conditionalFormatting>
  <conditionalFormatting sqref="CV19:CX24 CV26:CX28">
    <cfRule type="expression" dxfId="11" priority="5">
      <formula>(BP19+CV19)&lt;0</formula>
    </cfRule>
  </conditionalFormatting>
  <dataValidations count="9">
    <dataValidation type="custom" allowBlank="1" showInputMessage="1" showErrorMessage="1" sqref="A1:A2 B2" xr:uid="{44B5376F-60B6-4223-A8EB-1CCB3A5CDF89}">
      <formula1>"'"</formula1>
    </dataValidation>
    <dataValidation type="custom" allowBlank="1" showInputMessage="1" showErrorMessage="1" error="Period End Date must be on the last day of the month and cannot be earlier than the Period Start Date." sqref="V6:X6" xr:uid="{4B54FF64-6A19-455F-999E-8915DDBCEFA3}">
      <formula1>AND(DAY(V6+1)=1,V6&gt;start_date,V6&lt;=end_date)</formula1>
    </dataValidation>
    <dataValidation type="custom" allowBlank="1" showInputMessage="1" showErrorMessage="1" error="Period End Date must be on the last day of the month and cannot be earlier than the Period Start Date." sqref="AY6:BA6" xr:uid="{FDFB7F2C-D108-4234-B9F0-A244CA7CFFAB}">
      <formula1>AND(DAY(AY6+1)=1,AY6&gt;end_period_1,AY6&lt;=end_date)</formula1>
    </dataValidation>
    <dataValidation type="custom" allowBlank="1" showInputMessage="1" showErrorMessage="1" error="Period End Date must be on the last day of the month and cannot be earlier than the Period Start Date." sqref="CJ6:CL6" xr:uid="{C136001D-F382-4CD8-B1ED-7320214EF9AB}">
      <formula1>AND(DAY(CJ6+1)=1,CJ6&gt;end_period_2,CJ6&lt;=end_date)</formula1>
    </dataValidation>
    <dataValidation type="custom" allowBlank="1" showInputMessage="1" showErrorMessage="1" error="Period End Date must be on the last day of the month and cannot be earlier than the Period Start Date." sqref="DY6:EA6" xr:uid="{4A5D274D-8A78-4393-B7AD-507C130B8F4D}">
      <formula1>AND(DAY(DY6+1)=1,DY6&gt;end_period_3,DY6&lt;=end_date)</formula1>
    </dataValidation>
    <dataValidation type="custom" allowBlank="1" showInputMessage="1" showErrorMessage="1" error="Please don't allocate more than the Balance amount or Please even the negative balance." sqref="I19:K21 I25:K28 I12:K14" xr:uid="{0B6A425B-CD33-4525-8603-6624511D4B26}">
      <formula1>C12+I12&gt;=0</formula1>
    </dataValidation>
    <dataValidation type="custom" allowBlank="1" showInputMessage="1" showErrorMessage="1" error="Please don't allocate more than the Balance amount or Please even the negative balance." sqref="CV19:CX21 BK19:BM21 CV25:CX28 BK25:BM28 AD25:AF28 CV12:CX14 BK12:BM14" xr:uid="{B51D50D1-98C5-40EB-A3E1-3C09BF00A743}">
      <formula1>Y12+AD12&gt;=0</formula1>
    </dataValidation>
    <dataValidation type="list" allowBlank="1" showInputMessage="1" showErrorMessage="1" sqref="CN6:CP6 BC6:BE6 Z6:AB6 EC6:EE6" xr:uid="{71903C4B-3317-4C48-B2ED-2222657537F5}">
      <formula1>"Interim, Final"</formula1>
    </dataValidation>
    <dataValidation type="custom" allowBlank="1" showErrorMessage="1" error="Please don't allocate more than the Balance amount or Please even the negative balance." prompt="please make suerell jljljl green" sqref="AD19:AF21 AD12:AF14" xr:uid="{8433AB63-9F63-49A8-BEC4-BB1762A29E03}">
      <formula1>Y12+AD12&gt;=0</formula1>
    </dataValidation>
  </dataValidations>
  <hyperlinks>
    <hyperlink ref="I44" r:id="rId1" xr:uid="{7AC4DC66-EACE-44D4-958F-FD4E84EE7A71}"/>
    <hyperlink ref="U43" r:id="rId2" xr:uid="{4A90689E-A3EC-4F31-91EE-2C9ABE5501B0}"/>
    <hyperlink ref="AD44" r:id="rId3" xr:uid="{7748705B-8998-4805-ACF1-5BAD4E544647}"/>
    <hyperlink ref="AT43" r:id="rId4" xr:uid="{DD262AFB-E033-45F1-B0C5-7891B54D76E0}"/>
    <hyperlink ref="CI43" r:id="rId5" xr:uid="{EC7DF864-B6CA-451D-A4E7-021B89578003}"/>
    <hyperlink ref="DX43" r:id="rId6" xr:uid="{D4D637FC-9673-4D76-B357-E711C22015EF}"/>
    <hyperlink ref="BK44" r:id="rId7" xr:uid="{7FC534F5-0B70-4CAB-B6AA-F295721636D4}"/>
    <hyperlink ref="CV44" r:id="rId8" xr:uid="{8497006E-41FD-477B-B351-74B6A795A586}"/>
  </hyperlinks>
  <pageMargins left="0.25" right="0.25" top="0.75" bottom="0.5" header="0.3" footer="0.3"/>
  <pageSetup scale="76" fitToHeight="0" orientation="landscape" r:id="rId9"/>
  <headerFooter>
    <oddHeader>&amp;L&amp;"Arial,Bold"&amp;17&amp;K05-022FINANCIAL SUMMARY &amp;&amp; REPORTING</oddHeader>
    <oddFooter>&amp;L&amp;A&amp;R&amp;P/&amp;N</oddFooter>
  </headerFooter>
  <customProperties>
    <customPr name="f12fb02c2" r:id="rId10"/>
  </customProperties>
  <ignoredErrors>
    <ignoredError sqref="E2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B7F62-6FDC-4B15-B15E-448EE82E0A8B}">
  <sheetPr codeName="Sheet3">
    <tabColor rgb="FFCFDEAC"/>
    <outlinePr showOutlineSymbols="0"/>
  </sheetPr>
  <dimension ref="A1:P52"/>
  <sheetViews>
    <sheetView showOutlineSymbols="0" topLeftCell="A18" zoomScaleNormal="100" workbookViewId="0">
      <selection activeCell="I50" sqref="I50"/>
    </sheetView>
  </sheetViews>
  <sheetFormatPr defaultColWidth="8.796875" defaultRowHeight="12.75" outlineLevelRow="1" outlineLevelCol="2" x14ac:dyDescent="0.35"/>
  <cols>
    <col min="1" max="1" width="29.265625" style="5" customWidth="1"/>
    <col min="2" max="2" width="27.59765625" customWidth="1"/>
    <col min="3" max="3" width="20.73046875" customWidth="1"/>
    <col min="4" max="4" width="11.46484375" hidden="1" customWidth="1"/>
    <col min="5" max="5" width="11.46484375" hidden="1" customWidth="1" outlineLevel="2"/>
    <col min="6" max="6" width="2.53125" customWidth="1" collapsed="1"/>
    <col min="7" max="8" width="11.46484375" customWidth="1"/>
    <col min="9" max="9" width="10.53125" customWidth="1"/>
    <col min="10" max="10" width="10.53125" hidden="1" customWidth="1"/>
    <col min="11" max="11" width="2.53125" customWidth="1"/>
  </cols>
  <sheetData>
    <row r="1" spans="1:16" ht="13.15" x14ac:dyDescent="0.4">
      <c r="A1" s="15" t="str">
        <f>PROPER(grantee_org)</f>
        <v/>
      </c>
      <c r="K1" s="25"/>
    </row>
    <row r="2" spans="1:16" ht="13.15" x14ac:dyDescent="0.4">
      <c r="A2" s="15" t="str">
        <f>PROPER(proj_title)</f>
        <v/>
      </c>
    </row>
    <row r="3" spans="1:16" ht="13.15" x14ac:dyDescent="0.4">
      <c r="A3" s="15" t="s">
        <v>256</v>
      </c>
    </row>
    <row r="4" spans="1:16" ht="13.15" x14ac:dyDescent="0.4">
      <c r="A4" s="173" t="str">
        <f>TEXT(start_date,"m/d/yy")&amp;" to "&amp;(TEXT(EOMONTH(start_date,grant_term-1),"m/d/yy"))</f>
        <v>1/0/00 to 12/31/00</v>
      </c>
      <c r="B4" s="8"/>
      <c r="C4" s="8"/>
      <c r="D4" s="8"/>
      <c r="E4" s="8"/>
      <c r="F4" s="8"/>
    </row>
    <row r="5" spans="1:16" ht="13.15" x14ac:dyDescent="0.4">
      <c r="A5" s="45">
        <f>grant_amount</f>
        <v>0</v>
      </c>
    </row>
    <row r="7" spans="1:16" ht="13.15" x14ac:dyDescent="0.4">
      <c r="B7" s="321" t="str">
        <f>"Year 1: "&amp;TEXT(start_date,"m-yy")&amp;" to "&amp;TEXT(EOMONTH(start_date,11),"m-yy")&amp;" Assumptions"</f>
        <v>Year 1: 1-00 to 12-00 Assumptions</v>
      </c>
      <c r="C7" s="321"/>
      <c r="D7" s="321"/>
      <c r="E7" s="190"/>
    </row>
    <row r="8" spans="1:16" ht="13.15" x14ac:dyDescent="0.4">
      <c r="C8" s="203"/>
      <c r="G8" s="203"/>
      <c r="H8" s="203"/>
      <c r="I8" s="204"/>
    </row>
    <row r="9" spans="1:16" ht="40.049999999999997" hidden="1" customHeight="1" outlineLevel="1" x14ac:dyDescent="0.4">
      <c r="A9" s="212" t="s">
        <v>300</v>
      </c>
      <c r="B9" s="213" t="s">
        <v>287</v>
      </c>
      <c r="C9" s="215" t="s">
        <v>246</v>
      </c>
      <c r="E9" s="215" t="s">
        <v>18</v>
      </c>
      <c r="G9" s="215" t="str">
        <f>"Fringe Rate (Max "&amp;TEXT(Max_FR, "#%")&amp;")"</f>
        <v>Fringe Rate (Max 40%)</v>
      </c>
      <c r="H9" s="215" t="s">
        <v>262</v>
      </c>
      <c r="I9" s="215" t="s">
        <v>263</v>
      </c>
      <c r="J9" s="214" t="s">
        <v>16</v>
      </c>
      <c r="K9" s="213"/>
      <c r="L9" s="19" t="s">
        <v>283</v>
      </c>
      <c r="M9" s="9"/>
    </row>
    <row r="10" spans="1:16" ht="14.25" hidden="1" customHeight="1" outlineLevel="1" x14ac:dyDescent="0.45">
      <c r="A10" s="86" t="s">
        <v>288</v>
      </c>
      <c r="B10" s="216"/>
      <c r="C10" s="218"/>
      <c r="E10" s="219"/>
      <c r="G10" s="220"/>
      <c r="H10" s="221">
        <f>$C10*$E10</f>
        <v>0</v>
      </c>
      <c r="I10" s="221">
        <f>$H10*$G10</f>
        <v>0</v>
      </c>
      <c r="J10" s="217" t="s">
        <v>183</v>
      </c>
      <c r="L10" s="221">
        <f>H10+I10</f>
        <v>0</v>
      </c>
      <c r="P10" s="9"/>
    </row>
    <row r="11" spans="1:16" ht="14.25" hidden="1" customHeight="1" outlineLevel="1" x14ac:dyDescent="0.45">
      <c r="A11" s="86" t="s">
        <v>289</v>
      </c>
      <c r="B11" s="216"/>
      <c r="C11" s="218"/>
      <c r="E11" s="219"/>
      <c r="G11" s="220"/>
      <c r="H11" s="221">
        <f t="shared" ref="H11" si="0">$C11*$E11</f>
        <v>0</v>
      </c>
      <c r="I11" s="221">
        <f>$H11*$G11</f>
        <v>0</v>
      </c>
      <c r="J11" s="217" t="s">
        <v>183</v>
      </c>
      <c r="L11" s="221">
        <f>H11+I11</f>
        <v>0</v>
      </c>
      <c r="P11" s="9"/>
    </row>
    <row r="12" spans="1:16" ht="14.25" hidden="1" customHeight="1" outlineLevel="1" x14ac:dyDescent="0.45">
      <c r="A12" s="86" t="s">
        <v>294</v>
      </c>
      <c r="B12" s="216"/>
      <c r="C12" s="218"/>
      <c r="E12" s="219"/>
      <c r="G12" s="220"/>
      <c r="H12" s="221">
        <f>$C12*$E12</f>
        <v>0</v>
      </c>
      <c r="I12" s="221">
        <f>$H12*$G12</f>
        <v>0</v>
      </c>
      <c r="J12" s="217" t="s">
        <v>183</v>
      </c>
      <c r="L12" s="221">
        <f>H12+I12</f>
        <v>0</v>
      </c>
      <c r="P12" s="9"/>
    </row>
    <row r="13" spans="1:16" ht="6" hidden="1" customHeight="1" outlineLevel="1" x14ac:dyDescent="0.35">
      <c r="H13" s="227"/>
      <c r="I13" s="227"/>
      <c r="P13" s="9"/>
    </row>
    <row r="14" spans="1:16" s="213" customFormat="1" ht="14" hidden="1" customHeight="1" outlineLevel="1" x14ac:dyDescent="0.45">
      <c r="A14" s="223"/>
      <c r="B14" s="224"/>
      <c r="C14" s="319" t="s">
        <v>299</v>
      </c>
      <c r="D14" s="319"/>
      <c r="E14" s="319"/>
      <c r="F14" s="319"/>
      <c r="G14" s="320"/>
      <c r="H14" s="221">
        <f>SUBTOTAL(9,H10:H13)</f>
        <v>0</v>
      </c>
      <c r="I14" s="221">
        <f>SUBTOTAL(9,I10:I13)</f>
        <v>0</v>
      </c>
      <c r="J14" s="224"/>
      <c r="K14" s="224"/>
      <c r="L14" s="222">
        <f>SUBTOTAL(9,L10:L13)</f>
        <v>0</v>
      </c>
      <c r="N14" s="215"/>
      <c r="O14"/>
      <c r="P14" s="225"/>
    </row>
    <row r="15" spans="1:16" collapsed="1" x14ac:dyDescent="0.35">
      <c r="D15" s="20"/>
      <c r="E15" s="20"/>
      <c r="K15" s="9"/>
    </row>
    <row r="16" spans="1:16" ht="14.65" hidden="1" thickBot="1" x14ac:dyDescent="0.5">
      <c r="A16" s="176"/>
      <c r="B16" s="179"/>
      <c r="C16" s="179"/>
      <c r="D16" s="177"/>
      <c r="E16" s="177"/>
      <c r="F16" s="318" t="s">
        <v>47</v>
      </c>
      <c r="G16" s="318"/>
      <c r="H16" s="318"/>
      <c r="I16" s="318"/>
      <c r="J16" s="318"/>
      <c r="K16" s="224"/>
      <c r="L16" s="49" t="str">
        <f>IF(ind_cost_rate="No","N/A",ROUND(SUMIFS($L$9:$L$15,$J$9:$J$15,"Yes")*ind_cost_rate,0))</f>
        <v>N/A</v>
      </c>
    </row>
    <row r="17" spans="1:13" ht="13.5" hidden="1" thickTop="1" x14ac:dyDescent="0.4">
      <c r="C17" s="203"/>
      <c r="G17" s="203"/>
      <c r="H17" s="203"/>
      <c r="I17" s="204"/>
    </row>
    <row r="18" spans="1:13" ht="40.049999999999997" customHeight="1" outlineLevel="1" x14ac:dyDescent="0.4">
      <c r="A18" s="15" t="s">
        <v>14</v>
      </c>
      <c r="B18" s="1" t="s">
        <v>287</v>
      </c>
      <c r="C18" s="192" t="s">
        <v>282</v>
      </c>
      <c r="D18" s="26" t="s">
        <v>16</v>
      </c>
      <c r="E18" s="26"/>
      <c r="F18" s="1"/>
      <c r="G18" s="19" t="s">
        <v>283</v>
      </c>
    </row>
    <row r="19" spans="1:13" ht="14.25" outlineLevel="1" x14ac:dyDescent="0.45">
      <c r="A19" s="86" t="s">
        <v>288</v>
      </c>
      <c r="B19" s="37"/>
      <c r="C19" s="230"/>
      <c r="D19" s="46" t="s">
        <v>183</v>
      </c>
      <c r="E19" s="46"/>
      <c r="G19" s="226">
        <f>ROUND(MIN(C19),0)</f>
        <v>0</v>
      </c>
    </row>
    <row r="20" spans="1:13" ht="14.25" outlineLevel="1" x14ac:dyDescent="0.45">
      <c r="A20" s="86" t="s">
        <v>289</v>
      </c>
      <c r="B20" s="37"/>
      <c r="C20" s="230"/>
      <c r="D20" s="46" t="s">
        <v>183</v>
      </c>
      <c r="E20" s="46"/>
      <c r="G20" s="226">
        <f>ROUND(MIN(C20),0)</f>
        <v>0</v>
      </c>
    </row>
    <row r="21" spans="1:13" ht="14.25" outlineLevel="1" x14ac:dyDescent="0.45">
      <c r="A21" s="86" t="s">
        <v>294</v>
      </c>
      <c r="B21" s="37"/>
      <c r="C21" s="230"/>
      <c r="D21" s="46" t="s">
        <v>183</v>
      </c>
      <c r="E21" s="46"/>
      <c r="G21" s="226">
        <f>ROUND(MIN(C21),0)</f>
        <v>0</v>
      </c>
    </row>
    <row r="22" spans="1:13" ht="6" customHeight="1" outlineLevel="1" x14ac:dyDescent="0.35">
      <c r="G22" s="227"/>
    </row>
    <row r="23" spans="1:13" s="1" customFormat="1" ht="14.25" outlineLevel="1" x14ac:dyDescent="0.45">
      <c r="A23" s="176"/>
      <c r="B23" s="318" t="s">
        <v>62</v>
      </c>
      <c r="C23" s="318"/>
      <c r="D23" s="318"/>
      <c r="E23" s="211"/>
      <c r="F23"/>
      <c r="G23" s="226">
        <f>SUBTOTAL(9,G19:G21)</f>
        <v>0</v>
      </c>
      <c r="H23"/>
      <c r="I23"/>
      <c r="J23"/>
      <c r="K23"/>
      <c r="M23"/>
    </row>
    <row r="25" spans="1:13" ht="14.65" hidden="1" thickBot="1" x14ac:dyDescent="0.5">
      <c r="A25" s="318" t="s">
        <v>47</v>
      </c>
      <c r="B25" s="318"/>
      <c r="C25" s="318"/>
      <c r="D25" s="318"/>
      <c r="E25" s="211"/>
      <c r="F25" s="179"/>
      <c r="G25" s="49" t="str">
        <f>IF(ind_cost_rate="No","N/A",ROUND(SUMIFS($G$18:$G$24,$D$18:$D$24,"Yes")*ind_cost_rate,0))</f>
        <v>N/A</v>
      </c>
    </row>
    <row r="26" spans="1:13" ht="13.15" hidden="1" thickTop="1" x14ac:dyDescent="0.35"/>
    <row r="27" spans="1:13" ht="55.05" customHeight="1" x14ac:dyDescent="0.4">
      <c r="A27" s="1" t="s">
        <v>54</v>
      </c>
      <c r="B27" s="191" t="s">
        <v>284</v>
      </c>
      <c r="C27" s="190" t="s">
        <v>266</v>
      </c>
      <c r="D27" s="26" t="s">
        <v>49</v>
      </c>
      <c r="E27" s="26"/>
      <c r="G27" s="1" t="s">
        <v>50</v>
      </c>
      <c r="H27" s="26"/>
    </row>
    <row r="28" spans="1:13" ht="14.25" x14ac:dyDescent="0.45">
      <c r="A28" s="36" t="s">
        <v>186</v>
      </c>
      <c r="B28" s="36"/>
      <c r="C28" s="42"/>
      <c r="D28" s="46" t="s">
        <v>183</v>
      </c>
      <c r="E28" s="46"/>
      <c r="G28" s="228">
        <f t="shared" ref="G28:G38" si="1">ROUND(SUM(C28),0)</f>
        <v>0</v>
      </c>
    </row>
    <row r="29" spans="1:13" ht="14.25" x14ac:dyDescent="0.45">
      <c r="A29" s="36" t="s">
        <v>186</v>
      </c>
      <c r="B29" s="36"/>
      <c r="C29" s="42"/>
      <c r="D29" s="46" t="s">
        <v>183</v>
      </c>
      <c r="E29" s="46"/>
      <c r="G29" s="228">
        <f t="shared" si="1"/>
        <v>0</v>
      </c>
    </row>
    <row r="30" spans="1:13" ht="14.25" x14ac:dyDescent="0.45">
      <c r="A30" s="36" t="s">
        <v>186</v>
      </c>
      <c r="B30" s="36"/>
      <c r="C30" s="42"/>
      <c r="D30" s="46" t="s">
        <v>183</v>
      </c>
      <c r="E30" s="46"/>
      <c r="G30" s="228">
        <f t="shared" si="1"/>
        <v>0</v>
      </c>
    </row>
    <row r="31" spans="1:13" ht="14.25" x14ac:dyDescent="0.45">
      <c r="A31" s="36" t="s">
        <v>186</v>
      </c>
      <c r="B31" s="36"/>
      <c r="C31" s="42"/>
      <c r="D31" s="46" t="s">
        <v>183</v>
      </c>
      <c r="E31" s="46"/>
      <c r="G31" s="228">
        <f t="shared" si="1"/>
        <v>0</v>
      </c>
    </row>
    <row r="32" spans="1:13" ht="14.25" x14ac:dyDescent="0.45">
      <c r="A32" s="36" t="s">
        <v>186</v>
      </c>
      <c r="B32" s="36"/>
      <c r="C32" s="42"/>
      <c r="D32" s="46" t="s">
        <v>183</v>
      </c>
      <c r="E32" s="46"/>
      <c r="G32" s="228">
        <f t="shared" si="1"/>
        <v>0</v>
      </c>
    </row>
    <row r="33" spans="1:8" ht="14.25" x14ac:dyDescent="0.45">
      <c r="A33" s="36" t="s">
        <v>186</v>
      </c>
      <c r="B33" s="36"/>
      <c r="C33" s="42"/>
      <c r="D33" s="46" t="s">
        <v>183</v>
      </c>
      <c r="E33" s="46"/>
      <c r="G33" s="228">
        <f t="shared" si="1"/>
        <v>0</v>
      </c>
    </row>
    <row r="34" spans="1:8" ht="14.25" x14ac:dyDescent="0.45">
      <c r="A34" s="36" t="s">
        <v>186</v>
      </c>
      <c r="B34" s="36"/>
      <c r="C34" s="42"/>
      <c r="D34" s="46" t="s">
        <v>183</v>
      </c>
      <c r="E34" s="46"/>
      <c r="G34" s="228">
        <f t="shared" si="1"/>
        <v>0</v>
      </c>
    </row>
    <row r="35" spans="1:8" ht="14.25" x14ac:dyDescent="0.45">
      <c r="A35" s="36" t="s">
        <v>186</v>
      </c>
      <c r="B35" s="36"/>
      <c r="C35" s="42"/>
      <c r="D35" s="46" t="s">
        <v>183</v>
      </c>
      <c r="E35" s="46"/>
      <c r="G35" s="228">
        <f t="shared" si="1"/>
        <v>0</v>
      </c>
    </row>
    <row r="36" spans="1:8" ht="14.25" x14ac:dyDescent="0.45">
      <c r="A36" s="36" t="s">
        <v>186</v>
      </c>
      <c r="B36" s="36"/>
      <c r="C36" s="42"/>
      <c r="D36" s="46" t="s">
        <v>183</v>
      </c>
      <c r="E36" s="46"/>
      <c r="G36" s="228">
        <f t="shared" si="1"/>
        <v>0</v>
      </c>
    </row>
    <row r="37" spans="1:8" ht="14.25" x14ac:dyDescent="0.45">
      <c r="A37" s="36" t="s">
        <v>186</v>
      </c>
      <c r="B37" s="36"/>
      <c r="C37" s="42"/>
      <c r="D37" s="46" t="s">
        <v>183</v>
      </c>
      <c r="E37" s="46"/>
      <c r="G37" s="228">
        <f t="shared" si="1"/>
        <v>0</v>
      </c>
    </row>
    <row r="38" spans="1:8" ht="14.25" x14ac:dyDescent="0.45">
      <c r="A38" s="36" t="s">
        <v>186</v>
      </c>
      <c r="B38" s="36"/>
      <c r="C38" s="42"/>
      <c r="D38" s="46" t="s">
        <v>183</v>
      </c>
      <c r="E38" s="46"/>
      <c r="G38" s="228">
        <f t="shared" si="1"/>
        <v>0</v>
      </c>
    </row>
    <row r="39" spans="1:8" x14ac:dyDescent="0.35">
      <c r="A39"/>
      <c r="G39" s="229"/>
    </row>
    <row r="40" spans="1:8" ht="14.25" x14ac:dyDescent="0.45">
      <c r="A40" s="179"/>
      <c r="B40" s="318" t="s">
        <v>55</v>
      </c>
      <c r="C40" s="318"/>
      <c r="D40" s="211" t="s">
        <v>55</v>
      </c>
      <c r="E40" s="211"/>
      <c r="F40" s="179"/>
      <c r="G40" s="228">
        <f>SUBTOTAL(9,G28:G38)</f>
        <v>0</v>
      </c>
    </row>
    <row r="41" spans="1:8" x14ac:dyDescent="0.35">
      <c r="A41"/>
    </row>
    <row r="42" spans="1:8" ht="14.65" hidden="1" thickBot="1" x14ac:dyDescent="0.5">
      <c r="A42" s="318" t="s">
        <v>286</v>
      </c>
      <c r="B42" s="318"/>
      <c r="C42" s="318"/>
      <c r="D42" s="318"/>
      <c r="E42" s="211"/>
      <c r="F42" s="179"/>
      <c r="G42" s="49" t="str">
        <f>IF(ind_cost_rate="No","N/A",ROUND(SUMIFS($G$27:$G$41,$D$27:$D$41,"Yes")*ind_cost_rate,0))</f>
        <v>N/A</v>
      </c>
    </row>
    <row r="43" spans="1:8" ht="14.65" hidden="1" outlineLevel="1" thickBot="1" x14ac:dyDescent="0.5">
      <c r="A43" s="179"/>
      <c r="B43" s="179"/>
      <c r="C43" s="318" t="s">
        <v>301</v>
      </c>
      <c r="D43" s="318"/>
      <c r="E43" s="318"/>
      <c r="F43" s="179"/>
      <c r="G43" s="182">
        <f>ROUND(SUBTOTAL(9,L9:L17)+SUBTOTAL(9,G27:G42),0)</f>
        <v>0</v>
      </c>
      <c r="H43" s="5"/>
    </row>
    <row r="44" spans="1:8" collapsed="1" x14ac:dyDescent="0.35">
      <c r="B44" s="5"/>
      <c r="C44" s="5"/>
      <c r="D44" s="5"/>
      <c r="E44" s="5"/>
      <c r="F44" s="5"/>
      <c r="G44" s="5"/>
      <c r="H44" s="5"/>
    </row>
    <row r="45" spans="1:8" ht="14.65" outlineLevel="1" thickBot="1" x14ac:dyDescent="0.5">
      <c r="A45" s="179"/>
      <c r="B45" s="179"/>
      <c r="C45" s="211" t="s">
        <v>301</v>
      </c>
      <c r="D45" s="211" t="s">
        <v>19</v>
      </c>
      <c r="E45" s="211"/>
      <c r="F45" s="179"/>
      <c r="G45" s="182">
        <f>ROUND(SUBTOTAL(9,G18:G42),0)</f>
        <v>0</v>
      </c>
    </row>
    <row r="46" spans="1:8" ht="13.5" thickTop="1" thickBot="1" x14ac:dyDescent="0.4">
      <c r="A46"/>
    </row>
    <row r="47" spans="1:8" x14ac:dyDescent="0.35">
      <c r="A47" s="312" t="s">
        <v>306</v>
      </c>
      <c r="B47" s="313"/>
      <c r="C47" s="313"/>
      <c r="D47" s="313"/>
      <c r="E47" s="313"/>
      <c r="F47" s="313"/>
      <c r="G47" s="314"/>
    </row>
    <row r="48" spans="1:8" x14ac:dyDescent="0.35">
      <c r="A48" s="264"/>
      <c r="B48" s="265"/>
      <c r="C48" s="265"/>
      <c r="D48" s="265"/>
      <c r="E48" s="265"/>
      <c r="F48" s="265"/>
      <c r="G48" s="266"/>
    </row>
    <row r="49" spans="1:7" ht="13.15" thickBot="1" x14ac:dyDescent="0.4">
      <c r="A49" s="315"/>
      <c r="B49" s="316"/>
      <c r="C49" s="316"/>
      <c r="D49" s="316"/>
      <c r="E49" s="316"/>
      <c r="F49" s="316"/>
      <c r="G49" s="317"/>
    </row>
    <row r="51" spans="1:7" x14ac:dyDescent="0.35">
      <c r="A51"/>
    </row>
    <row r="52" spans="1:7" x14ac:dyDescent="0.35">
      <c r="A52"/>
    </row>
  </sheetData>
  <sheetProtection algorithmName="SHA-512" hashValue="m9ZuyjrWeCk5wm52mvgzsF/qj9bGhrZ//cSOK56sUC12qJ5kL4C4KOsCcbeE4VbbnFfajbh3GlE3+IaW1K8s8w==" saltValue="vS3aoCv6HkBjA7jhw+mbXQ==" spinCount="100000" sheet="1" objects="1" scenarios="1"/>
  <dataConsolidate/>
  <mergeCells count="9">
    <mergeCell ref="B7:D7"/>
    <mergeCell ref="B23:D23"/>
    <mergeCell ref="A42:D42"/>
    <mergeCell ref="A25:D25"/>
    <mergeCell ref="A47:G49"/>
    <mergeCell ref="F16:J16"/>
    <mergeCell ref="C14:G14"/>
    <mergeCell ref="B40:C40"/>
    <mergeCell ref="C43:E43"/>
  </mergeCells>
  <phoneticPr fontId="7" type="noConversion"/>
  <dataValidations count="5">
    <dataValidation allowBlank="1" showInputMessage="1" showErrorMessage="1" prompt="Expense Type is Required in Column B." sqref="C28:C38" xr:uid="{89813843-F4C7-4EFF-B1B8-3A27A534A90A}"/>
    <dataValidation type="list" allowBlank="1" showInputMessage="1" showErrorMessage="1" sqref="B28:B38" xr:uid="{DDFE57FA-0C4A-4ABC-A465-786AA6A7E13E}">
      <formula1>List_DCitems</formula1>
    </dataValidation>
    <dataValidation type="decimal" allowBlank="1" showInputMessage="1" showErrorMessage="1" errorTitle="Fringe Rate Error" error="Fringe rate must be between 0 and 40%." sqref="G10:G12" xr:uid="{1AA2D30B-79CB-4C0A-B832-681228D6EC62}">
      <formula1>0</formula1>
      <formula2>Max_FR</formula2>
    </dataValidation>
    <dataValidation type="whole" allowBlank="1" showInputMessage="1" showErrorMessage="1" errorTitle="Salary Budget" error="RSF does not allow budgeting for salaries in excess of $300,000." sqref="C10:C12" xr:uid="{0024FA11-53A6-4763-A357-36E4B1312DC1}">
      <formula1>0</formula1>
      <formula2>Sal_Cap_Gen</formula2>
    </dataValidation>
    <dataValidation type="decimal" allowBlank="1" showInputMessage="1" showErrorMessage="1" sqref="I10:I12" xr:uid="{809BAAF6-B996-43AC-A58C-C226F97ECE61}">
      <formula1>0</formula1>
      <formula2>Max_FR</formula2>
    </dataValidation>
  </dataValidations>
  <printOptions horizontalCentered="1"/>
  <pageMargins left="0.25" right="0.25" top="0.75" bottom="0.75" header="0.3" footer="0.3"/>
  <pageSetup scale="79" fitToWidth="0" fitToHeight="0" pageOrder="overThenDown" orientation="landscape" r:id="rId1"/>
  <headerFooter>
    <oddFooter>&amp;C&amp;A&amp;R&amp;P/&amp;N</oddFooter>
  </headerFooter>
  <rowBreaks count="1" manualBreakCount="1">
    <brk id="25" max="25" man="1"/>
  </rowBreaks>
  <customProperties>
    <customPr name="f5d9ac417"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86D3-7AA9-4EEE-8B64-069E6E46F37D}">
  <sheetPr codeName="Sheet4">
    <tabColor rgb="FFCFDEAC"/>
  </sheetPr>
  <dimension ref="A1:H43"/>
  <sheetViews>
    <sheetView topLeftCell="A7" zoomScaleNormal="100" zoomScaleSheetLayoutView="100" workbookViewId="0">
      <selection activeCell="J43" sqref="J43"/>
    </sheetView>
  </sheetViews>
  <sheetFormatPr defaultColWidth="8.796875" defaultRowHeight="12.75" x14ac:dyDescent="0.35"/>
  <cols>
    <col min="1" max="1" width="20.73046875" customWidth="1"/>
    <col min="2" max="2" width="28.46484375" customWidth="1"/>
    <col min="3" max="3" width="25.73046875" customWidth="1"/>
    <col min="4" max="4" width="13.46484375" customWidth="1"/>
    <col min="5" max="5" width="2.53125" customWidth="1"/>
    <col min="6" max="6" width="10.19921875" customWidth="1"/>
    <col min="7" max="7" width="2.53125" customWidth="1"/>
    <col min="8" max="8" width="10.19921875" customWidth="1"/>
    <col min="10" max="10" width="54.19921875" customWidth="1"/>
  </cols>
  <sheetData>
    <row r="1" spans="1:8" ht="13.15" x14ac:dyDescent="0.4">
      <c r="A1" s="1" t="str">
        <f>PROPER(grantee_org)</f>
        <v/>
      </c>
    </row>
    <row r="2" spans="1:8" ht="13.15" x14ac:dyDescent="0.4">
      <c r="A2" s="1" t="str">
        <f>PROPER(proj_title)</f>
        <v/>
      </c>
    </row>
    <row r="3" spans="1:8" ht="13.15" x14ac:dyDescent="0.4">
      <c r="A3" s="1" t="s">
        <v>257</v>
      </c>
    </row>
    <row r="4" spans="1:8" ht="13.15" x14ac:dyDescent="0.4">
      <c r="A4" s="11" t="str">
        <f>TEXT(start_date,"m/d/yy")&amp;" to "&amp;(TEXT(EOMONTH(start_date,grant_term-1),"m/d/yy"))</f>
        <v>1/0/00 to 12/31/00</v>
      </c>
    </row>
    <row r="5" spans="1:8" ht="13.15" x14ac:dyDescent="0.4">
      <c r="A5" s="45">
        <f>grant_amount</f>
        <v>0</v>
      </c>
    </row>
    <row r="8" spans="1:8" ht="35.200000000000003" customHeight="1" x14ac:dyDescent="0.4">
      <c r="A8" s="29" t="s">
        <v>192</v>
      </c>
      <c r="B8" s="26" t="s">
        <v>48</v>
      </c>
      <c r="C8" s="26" t="s">
        <v>265</v>
      </c>
      <c r="D8" s="26" t="s">
        <v>49</v>
      </c>
      <c r="E8" s="1"/>
      <c r="F8" s="190" t="s">
        <v>266</v>
      </c>
      <c r="G8" s="1"/>
      <c r="H8" s="1" t="s">
        <v>50</v>
      </c>
    </row>
    <row r="9" spans="1:8" ht="14.25" x14ac:dyDescent="0.45">
      <c r="A9" s="36" t="s">
        <v>51</v>
      </c>
      <c r="B9" s="38"/>
      <c r="C9" s="38"/>
      <c r="D9" s="46" t="s">
        <v>182</v>
      </c>
      <c r="F9" s="202"/>
      <c r="H9" s="47">
        <f>ROUND(SUM(F9:F9),0)</f>
        <v>0</v>
      </c>
    </row>
    <row r="10" spans="1:8" ht="14.25" x14ac:dyDescent="0.45">
      <c r="A10" s="36" t="s">
        <v>51</v>
      </c>
      <c r="B10" s="38"/>
      <c r="C10" s="38"/>
      <c r="D10" s="46" t="s">
        <v>182</v>
      </c>
      <c r="F10" s="42"/>
      <c r="H10" s="47">
        <f t="shared" ref="H10:H17" si="0">ROUND(SUM(F10:G10),0)</f>
        <v>0</v>
      </c>
    </row>
    <row r="11" spans="1:8" ht="14.25" x14ac:dyDescent="0.45">
      <c r="A11" s="36" t="s">
        <v>51</v>
      </c>
      <c r="B11" s="38"/>
      <c r="C11" s="38"/>
      <c r="D11" s="46" t="s">
        <v>182</v>
      </c>
      <c r="F11" s="42"/>
      <c r="H11" s="47">
        <f t="shared" si="0"/>
        <v>0</v>
      </c>
    </row>
    <row r="12" spans="1:8" ht="14.25" x14ac:dyDescent="0.45">
      <c r="A12" s="36" t="s">
        <v>51</v>
      </c>
      <c r="B12" s="38"/>
      <c r="C12" s="38"/>
      <c r="D12" s="46" t="s">
        <v>182</v>
      </c>
      <c r="F12" s="42"/>
      <c r="H12" s="47">
        <f t="shared" si="0"/>
        <v>0</v>
      </c>
    </row>
    <row r="13" spans="1:8" ht="14.25" x14ac:dyDescent="0.45">
      <c r="A13" s="36" t="s">
        <v>51</v>
      </c>
      <c r="B13" s="38"/>
      <c r="C13" s="38"/>
      <c r="D13" s="46" t="s">
        <v>182</v>
      </c>
      <c r="F13" s="42"/>
      <c r="H13" s="47">
        <f t="shared" si="0"/>
        <v>0</v>
      </c>
    </row>
    <row r="14" spans="1:8" ht="14.25" x14ac:dyDescent="0.45">
      <c r="A14" s="36" t="s">
        <v>51</v>
      </c>
      <c r="B14" s="38"/>
      <c r="C14" s="38"/>
      <c r="D14" s="46" t="s">
        <v>182</v>
      </c>
      <c r="F14" s="42"/>
      <c r="H14" s="47">
        <f t="shared" si="0"/>
        <v>0</v>
      </c>
    </row>
    <row r="15" spans="1:8" ht="14.25" x14ac:dyDescent="0.45">
      <c r="A15" s="36" t="s">
        <v>51</v>
      </c>
      <c r="B15" s="38"/>
      <c r="C15" s="38"/>
      <c r="D15" s="46" t="s">
        <v>182</v>
      </c>
      <c r="F15" s="42"/>
      <c r="H15" s="47">
        <f t="shared" si="0"/>
        <v>0</v>
      </c>
    </row>
    <row r="16" spans="1:8" ht="14.25" x14ac:dyDescent="0.45">
      <c r="A16" s="36" t="s">
        <v>51</v>
      </c>
      <c r="B16" s="38"/>
      <c r="C16" s="38"/>
      <c r="D16" s="46" t="s">
        <v>182</v>
      </c>
      <c r="F16" s="42"/>
      <c r="H16" s="47">
        <f t="shared" si="0"/>
        <v>0</v>
      </c>
    </row>
    <row r="17" spans="1:8" ht="14.25" x14ac:dyDescent="0.45">
      <c r="A17" s="36" t="s">
        <v>51</v>
      </c>
      <c r="B17" s="38"/>
      <c r="C17" s="38"/>
      <c r="D17" s="46" t="s">
        <v>182</v>
      </c>
      <c r="F17" s="42"/>
      <c r="H17" s="47">
        <f t="shared" si="0"/>
        <v>0</v>
      </c>
    </row>
    <row r="18" spans="1:8" ht="6" customHeight="1" x14ac:dyDescent="0.35"/>
    <row r="19" spans="1:8" ht="14.25" x14ac:dyDescent="0.45">
      <c r="D19" s="12" t="s">
        <v>52</v>
      </c>
      <c r="F19" s="48">
        <f>ROUND(SUBTOTAL(9,F9:F17),0)</f>
        <v>0</v>
      </c>
      <c r="H19" s="48">
        <f>SUBTOTAL(9,H9:H17)</f>
        <v>0</v>
      </c>
    </row>
    <row r="21" spans="1:8" ht="13.15" x14ac:dyDescent="0.4">
      <c r="D21" s="12"/>
    </row>
    <row r="22" spans="1:8" ht="35.200000000000003" customHeight="1" x14ac:dyDescent="0.4">
      <c r="A22" s="1" t="s">
        <v>54</v>
      </c>
      <c r="B22" s="191" t="s">
        <v>267</v>
      </c>
      <c r="C22" s="192" t="s">
        <v>268</v>
      </c>
      <c r="D22" s="26" t="s">
        <v>49</v>
      </c>
      <c r="E22" s="193"/>
      <c r="F22" s="190" t="s">
        <v>266</v>
      </c>
      <c r="G22" s="1"/>
      <c r="H22" s="1" t="s">
        <v>50</v>
      </c>
    </row>
    <row r="23" spans="1:8" ht="14.25" x14ac:dyDescent="0.45">
      <c r="A23" s="36" t="s">
        <v>186</v>
      </c>
      <c r="B23" s="36"/>
      <c r="C23" s="36"/>
      <c r="D23" s="46" t="s">
        <v>183</v>
      </c>
      <c r="F23" s="42"/>
      <c r="H23" s="47">
        <f>ROUND(SUM(F23:F23),0)</f>
        <v>0</v>
      </c>
    </row>
    <row r="24" spans="1:8" ht="14.25" x14ac:dyDescent="0.45">
      <c r="A24" s="36" t="s">
        <v>186</v>
      </c>
      <c r="B24" s="36"/>
      <c r="C24" s="36"/>
      <c r="D24" s="46" t="s">
        <v>183</v>
      </c>
      <c r="F24" s="42"/>
      <c r="H24" s="47">
        <f t="shared" ref="H24:H35" si="1">ROUND(SUM(F24:G24),0)</f>
        <v>0</v>
      </c>
    </row>
    <row r="25" spans="1:8" ht="14.25" x14ac:dyDescent="0.45">
      <c r="A25" s="36" t="s">
        <v>186</v>
      </c>
      <c r="B25" s="36"/>
      <c r="C25" s="36"/>
      <c r="D25" s="46" t="s">
        <v>183</v>
      </c>
      <c r="F25" s="42"/>
      <c r="H25" s="47">
        <f t="shared" si="1"/>
        <v>0</v>
      </c>
    </row>
    <row r="26" spans="1:8" ht="14.25" x14ac:dyDescent="0.45">
      <c r="A26" s="36" t="s">
        <v>186</v>
      </c>
      <c r="B26" s="36"/>
      <c r="C26" s="36"/>
      <c r="D26" s="46" t="s">
        <v>183</v>
      </c>
      <c r="F26" s="42"/>
      <c r="H26" s="47">
        <f t="shared" si="1"/>
        <v>0</v>
      </c>
    </row>
    <row r="27" spans="1:8" ht="14.25" x14ac:dyDescent="0.45">
      <c r="A27" s="36" t="s">
        <v>186</v>
      </c>
      <c r="B27" s="36"/>
      <c r="C27" s="36"/>
      <c r="D27" s="46" t="s">
        <v>183</v>
      </c>
      <c r="F27" s="42"/>
      <c r="H27" s="47">
        <f t="shared" si="1"/>
        <v>0</v>
      </c>
    </row>
    <row r="28" spans="1:8" ht="14.25" x14ac:dyDescent="0.45">
      <c r="A28" s="36" t="s">
        <v>186</v>
      </c>
      <c r="B28" s="36"/>
      <c r="C28" s="36"/>
      <c r="D28" s="46" t="s">
        <v>183</v>
      </c>
      <c r="F28" s="42"/>
      <c r="H28" s="47">
        <f t="shared" si="1"/>
        <v>0</v>
      </c>
    </row>
    <row r="29" spans="1:8" ht="14.25" x14ac:dyDescent="0.45">
      <c r="A29" s="36" t="s">
        <v>186</v>
      </c>
      <c r="B29" s="36"/>
      <c r="C29" s="36"/>
      <c r="D29" s="46" t="s">
        <v>183</v>
      </c>
      <c r="F29" s="42"/>
      <c r="H29" s="47">
        <f t="shared" si="1"/>
        <v>0</v>
      </c>
    </row>
    <row r="30" spans="1:8" ht="14.25" x14ac:dyDescent="0.45">
      <c r="A30" s="36" t="s">
        <v>186</v>
      </c>
      <c r="B30" s="36"/>
      <c r="C30" s="36"/>
      <c r="D30" s="46" t="s">
        <v>183</v>
      </c>
      <c r="F30" s="42"/>
      <c r="H30" s="47">
        <f t="shared" si="1"/>
        <v>0</v>
      </c>
    </row>
    <row r="31" spans="1:8" ht="14.25" x14ac:dyDescent="0.45">
      <c r="A31" s="36" t="s">
        <v>186</v>
      </c>
      <c r="B31" s="36"/>
      <c r="C31" s="36"/>
      <c r="D31" s="46" t="s">
        <v>183</v>
      </c>
      <c r="F31" s="42"/>
      <c r="H31" s="47">
        <f t="shared" si="1"/>
        <v>0</v>
      </c>
    </row>
    <row r="32" spans="1:8" ht="14.25" x14ac:dyDescent="0.45">
      <c r="A32" s="36" t="s">
        <v>186</v>
      </c>
      <c r="B32" s="36"/>
      <c r="C32" s="36"/>
      <c r="D32" s="46" t="s">
        <v>183</v>
      </c>
      <c r="F32" s="42"/>
      <c r="H32" s="47">
        <f t="shared" si="1"/>
        <v>0</v>
      </c>
    </row>
    <row r="33" spans="1:8" ht="14.25" x14ac:dyDescent="0.45">
      <c r="A33" s="36" t="s">
        <v>186</v>
      </c>
      <c r="B33" s="36"/>
      <c r="C33" s="36"/>
      <c r="D33" s="46" t="s">
        <v>183</v>
      </c>
      <c r="F33" s="42"/>
      <c r="H33" s="47">
        <f t="shared" si="1"/>
        <v>0</v>
      </c>
    </row>
    <row r="34" spans="1:8" ht="14.25" x14ac:dyDescent="0.45">
      <c r="A34" s="36" t="s">
        <v>186</v>
      </c>
      <c r="B34" s="36"/>
      <c r="C34" s="36"/>
      <c r="D34" s="46" t="s">
        <v>183</v>
      </c>
      <c r="F34" s="42"/>
      <c r="H34" s="47">
        <f t="shared" si="1"/>
        <v>0</v>
      </c>
    </row>
    <row r="35" spans="1:8" ht="14.25" x14ac:dyDescent="0.45">
      <c r="A35" s="36" t="s">
        <v>186</v>
      </c>
      <c r="B35" s="36"/>
      <c r="C35" s="36"/>
      <c r="D35" s="46" t="s">
        <v>183</v>
      </c>
      <c r="F35" s="42"/>
      <c r="H35" s="47">
        <f t="shared" si="1"/>
        <v>0</v>
      </c>
    </row>
    <row r="37" spans="1:8" ht="14.25" x14ac:dyDescent="0.45">
      <c r="D37" s="12" t="s">
        <v>55</v>
      </c>
      <c r="F37" s="48">
        <f>ROUND(SUBTOTAL(9,F23:F35),0)</f>
        <v>0</v>
      </c>
      <c r="H37" s="48">
        <f>SUBTOTAL(9,H23:H35)</f>
        <v>0</v>
      </c>
    </row>
    <row r="38" spans="1:8" ht="13.15" x14ac:dyDescent="0.4">
      <c r="D38" s="12"/>
    </row>
    <row r="39" spans="1:8" ht="14.65" thickBot="1" x14ac:dyDescent="0.5">
      <c r="D39" s="12" t="s">
        <v>258</v>
      </c>
      <c r="F39" s="49">
        <f>ROUND(SUBTOTAL(9,F9:F38),0)</f>
        <v>0</v>
      </c>
      <c r="H39" s="49">
        <f>SUM(F39:G39)</f>
        <v>0</v>
      </c>
    </row>
    <row r="40" spans="1:8" ht="13.5" thickTop="1" x14ac:dyDescent="0.4">
      <c r="D40" s="12"/>
    </row>
    <row r="41" spans="1:8" ht="14.65" hidden="1" thickBot="1" x14ac:dyDescent="0.5">
      <c r="D41" s="12" t="s">
        <v>56</v>
      </c>
      <c r="F41" s="49" t="str">
        <f>IF(ind_cost_rate="No","N/A",ROUND(SUMIFS(F$9:F$38,$D$9:$D$38,"Yes")*ind_cost_rate,0))</f>
        <v>N/A</v>
      </c>
      <c r="H41" s="49">
        <f>SUM(F41:G41)</f>
        <v>0</v>
      </c>
    </row>
    <row r="42" spans="1:8" ht="13.5" hidden="1" thickTop="1" x14ac:dyDescent="0.4">
      <c r="D42" s="12"/>
    </row>
    <row r="43" spans="1:8" x14ac:dyDescent="0.35">
      <c r="F43" s="8"/>
    </row>
  </sheetData>
  <dataValidations count="3">
    <dataValidation type="list" allowBlank="1" showInputMessage="1" showErrorMessage="1" sqref="B9 B10:B17" xr:uid="{94C89E89-E15B-F742-AA6D-E057CAF1DCC3}">
      <formula1>"Survey Fees, Data Purchase, RDC Access"</formula1>
    </dataValidation>
    <dataValidation type="list" allowBlank="1" showInputMessage="1" showErrorMessage="1" sqref="B24 B25:B35 B23" xr:uid="{817A5FF1-C263-4B2F-BAB0-1A5C53A1F624}">
      <formula1>List_DCitems</formula1>
    </dataValidation>
    <dataValidation allowBlank="1" showInputMessage="1" showErrorMessage="1" prompt="Expense Type is Required in Column B." sqref="F23:F35" xr:uid="{0BE2D611-E93D-41A7-A771-5B895684D29C}"/>
  </dataValidations>
  <printOptions horizontalCentered="1"/>
  <pageMargins left="0.25" right="0.25" top="0.75" bottom="0.75" header="0.3" footer="0.3"/>
  <pageSetup scale="83" orientation="portrait" r:id="rId1"/>
  <headerFooter>
    <oddFooter>&amp;C&amp;A&amp;R&amp;P/&amp;N</oddFooter>
  </headerFooter>
  <customProperties>
    <customPr name="f03b1acd6"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4109A-2904-42D4-A177-6FE7B7EBED48}">
  <sheetPr codeName="Sheet5">
    <tabColor rgb="FFAFC876"/>
    <outlinePr showOutlineSymbols="0"/>
  </sheetPr>
  <dimension ref="A1:O68"/>
  <sheetViews>
    <sheetView showOutlineSymbols="0" zoomScaleNormal="100" workbookViewId="0">
      <selection activeCell="E69" sqref="E69"/>
    </sheetView>
  </sheetViews>
  <sheetFormatPr defaultColWidth="8.796875" defaultRowHeight="12.75" outlineLevelRow="1" x14ac:dyDescent="0.35"/>
  <cols>
    <col min="1" max="1" width="29.265625" customWidth="1"/>
    <col min="2" max="2" width="26.46484375" customWidth="1"/>
    <col min="3" max="3" width="25" customWidth="1"/>
    <col min="4" max="5" width="11.46484375" customWidth="1"/>
    <col min="6" max="6" width="10.53125" customWidth="1"/>
    <col min="7" max="7" width="13.53125" customWidth="1"/>
    <col min="8" max="8" width="2.53125" customWidth="1"/>
    <col min="9" max="9" width="10" customWidth="1"/>
    <col min="10" max="10" width="2.53125" customWidth="1"/>
    <col min="11" max="11" width="10" customWidth="1"/>
    <col min="12" max="12" width="2.53125" customWidth="1"/>
    <col min="13" max="13" width="10" customWidth="1"/>
  </cols>
  <sheetData>
    <row r="1" spans="1:15" ht="13.15" x14ac:dyDescent="0.4">
      <c r="A1" s="1" t="str">
        <f>PROPER(subcontractor1)</f>
        <v/>
      </c>
      <c r="I1" s="25"/>
      <c r="O1">
        <f>ROUND(IF(AND($C10="Yes",$E10&gt;=250000),MIN($E10*$F10,12500),MIN(E10*MIN(F10,0.25),20000)),0)</f>
        <v>0</v>
      </c>
    </row>
    <row r="2" spans="1:15" ht="13.15" x14ac:dyDescent="0.4">
      <c r="A2" s="1" t="str">
        <f>PROPER(proj_title)</f>
        <v/>
      </c>
      <c r="G2" s="9"/>
    </row>
    <row r="3" spans="1:15" ht="13.15" x14ac:dyDescent="0.4">
      <c r="A3" s="1" t="s">
        <v>256</v>
      </c>
    </row>
    <row r="4" spans="1:15" ht="13.15" x14ac:dyDescent="0.4">
      <c r="A4" s="11" t="str">
        <f>TEXT(start_date,"m/d/yy")&amp;" to "&amp;(TEXT(EOMONTH(start_date,grant_term-1),"m/d/yy"))</f>
        <v>1/0/00 to 12/31/00</v>
      </c>
      <c r="B4" s="8"/>
      <c r="C4" s="8"/>
      <c r="D4" s="8"/>
    </row>
    <row r="5" spans="1:15" ht="13.15" x14ac:dyDescent="0.4">
      <c r="A5" s="16">
        <f>grant_amount</f>
        <v>0</v>
      </c>
    </row>
    <row r="8" spans="1:15" ht="13.15" x14ac:dyDescent="0.4">
      <c r="E8" s="18" t="str">
        <f>"Year 1: "&amp;TEXT(start_date,"m-yy")&amp;" to "&amp;TEXT(EOMONTH(start_date,11),"m-yy")&amp;" Assumptions"</f>
        <v>Year 1: 1-00 to 12-00 Assumptions</v>
      </c>
      <c r="F8" s="17"/>
      <c r="G8" s="17"/>
    </row>
    <row r="9" spans="1:15" ht="54" customHeight="1" x14ac:dyDescent="0.4">
      <c r="A9" s="1" t="s">
        <v>14</v>
      </c>
      <c r="B9" s="1" t="s">
        <v>15</v>
      </c>
      <c r="C9" s="26" t="s">
        <v>276</v>
      </c>
      <c r="D9" s="26" t="s">
        <v>16</v>
      </c>
      <c r="E9" s="19" t="s">
        <v>246</v>
      </c>
      <c r="F9" s="19" t="s">
        <v>18</v>
      </c>
      <c r="G9" s="19" t="str">
        <f>"Fringe Rate (Max "&amp;TEXT(Max_FR, "#%")&amp;")"</f>
        <v>Fringe Rate (Max 40%)</v>
      </c>
      <c r="H9" s="1"/>
      <c r="I9" s="19" t="s">
        <v>262</v>
      </c>
      <c r="J9" s="19"/>
      <c r="K9" s="19" t="s">
        <v>263</v>
      </c>
      <c r="L9" s="9"/>
      <c r="M9" s="19" t="s">
        <v>19</v>
      </c>
    </row>
    <row r="10" spans="1:15" ht="14.25" x14ac:dyDescent="0.45">
      <c r="A10" t="s">
        <v>245</v>
      </c>
      <c r="B10" s="37"/>
      <c r="C10" s="38"/>
      <c r="D10" s="46" t="s">
        <v>183</v>
      </c>
      <c r="E10" s="42"/>
      <c r="F10" s="200"/>
      <c r="G10" s="200"/>
      <c r="I10" s="22">
        <f>ROUND(MIN(E10*F10,15000),0)</f>
        <v>0</v>
      </c>
      <c r="K10" s="174">
        <f>IFERROR(ROUND(I10*G10,0),0)</f>
        <v>0</v>
      </c>
      <c r="M10" s="22">
        <f>SUM(I10,K10)</f>
        <v>0</v>
      </c>
    </row>
    <row r="11" spans="1:15" ht="14.25" x14ac:dyDescent="0.45">
      <c r="A11" t="s">
        <v>20</v>
      </c>
      <c r="B11" s="37"/>
      <c r="C11" s="38"/>
      <c r="D11" s="46" t="s">
        <v>183</v>
      </c>
      <c r="E11" s="44"/>
      <c r="F11" s="43"/>
      <c r="G11" s="187"/>
      <c r="I11" s="22">
        <f>ROUND(MIN(E11*F11,15000),0)</f>
        <v>0</v>
      </c>
      <c r="K11" s="174">
        <f t="shared" ref="K11:K12" si="0">IFERROR(ROUND(I11*G11,0),0)</f>
        <v>0</v>
      </c>
      <c r="M11" s="22">
        <f>SUM(I11,K11)</f>
        <v>0</v>
      </c>
    </row>
    <row r="12" spans="1:15" ht="14.25" x14ac:dyDescent="0.45">
      <c r="A12" t="s">
        <v>21</v>
      </c>
      <c r="B12" s="37"/>
      <c r="C12" s="38"/>
      <c r="D12" s="46" t="s">
        <v>183</v>
      </c>
      <c r="E12" s="44"/>
      <c r="F12" s="43"/>
      <c r="G12" s="187"/>
      <c r="I12" s="22">
        <f>ROUND(MIN(E12*F12,15000),0)</f>
        <v>0</v>
      </c>
      <c r="K12" s="174">
        <f t="shared" si="0"/>
        <v>0</v>
      </c>
      <c r="M12" s="22">
        <f>SUM(I12,K12)</f>
        <v>0</v>
      </c>
    </row>
    <row r="13" spans="1:15" ht="6" customHeight="1" x14ac:dyDescent="0.35">
      <c r="C13" s="20"/>
    </row>
    <row r="14" spans="1:15" ht="14.25" x14ac:dyDescent="0.45">
      <c r="A14" s="176" t="s">
        <v>22</v>
      </c>
      <c r="B14" s="177"/>
      <c r="C14" s="178"/>
      <c r="D14" s="177"/>
      <c r="E14" s="177"/>
      <c r="F14" s="177"/>
      <c r="G14" s="177"/>
      <c r="H14" s="177"/>
      <c r="I14" s="23">
        <f>SUBTOTAL(9,I10:I12)</f>
        <v>0</v>
      </c>
      <c r="K14" s="23">
        <f t="shared" ref="K14" si="1">SUBTOTAL(9,K10:K12)</f>
        <v>0</v>
      </c>
      <c r="M14" s="23">
        <f>SUBTOTAL(9,M10:M13)</f>
        <v>0</v>
      </c>
    </row>
    <row r="15" spans="1:15" x14ac:dyDescent="0.35">
      <c r="C15" s="20"/>
    </row>
    <row r="16" spans="1:15" ht="30" customHeight="1" x14ac:dyDescent="0.4">
      <c r="A16" s="30" t="s">
        <v>250</v>
      </c>
      <c r="B16" s="1" t="s">
        <v>23</v>
      </c>
      <c r="C16" s="26" t="s">
        <v>24</v>
      </c>
      <c r="D16" s="26"/>
      <c r="E16" s="19" t="s">
        <v>17</v>
      </c>
      <c r="F16" s="19" t="s">
        <v>18</v>
      </c>
      <c r="G16" s="19" t="str">
        <f>"Fringe Rate (Max "&amp;TEXT(Max_FR, "#%")&amp;")"</f>
        <v>Fringe Rate (Max 40%)</v>
      </c>
      <c r="H16" s="1"/>
      <c r="M16" s="9"/>
    </row>
    <row r="17" spans="1:13" ht="14.25" x14ac:dyDescent="0.45">
      <c r="A17" t="s">
        <v>25</v>
      </c>
      <c r="B17" s="37"/>
      <c r="C17" s="38"/>
      <c r="D17" s="46" t="s">
        <v>183</v>
      </c>
      <c r="E17" s="42"/>
      <c r="F17" s="43"/>
      <c r="G17" s="187"/>
      <c r="I17" s="22" cm="1">
        <f t="array" ref="I17">IFERROR(ROUND(IF($C17="",0,IF($C17="PD",PD_year1_sal,$E17*$F17)),0),0)</f>
        <v>0</v>
      </c>
      <c r="K17" s="22">
        <f>IFERROR(ROUND(I17*G17,0),0)</f>
        <v>0</v>
      </c>
      <c r="M17" s="22">
        <f>SUM(I17,K17)</f>
        <v>0</v>
      </c>
    </row>
    <row r="18" spans="1:13" ht="14.25" x14ac:dyDescent="0.45">
      <c r="A18" t="s">
        <v>26</v>
      </c>
      <c r="B18" s="37"/>
      <c r="C18" s="38"/>
      <c r="D18" s="46" t="s">
        <v>183</v>
      </c>
      <c r="E18" s="44"/>
      <c r="F18" s="43"/>
      <c r="G18" s="187"/>
      <c r="I18" s="22" cm="1">
        <f t="array" ref="I18">IFERROR(ROUND(IF($C18="",0,IF($C18="PD",PD_year1_sal,$E18*$F18)),0),0)</f>
        <v>0</v>
      </c>
      <c r="K18" s="22">
        <f>IFERROR(ROUND(I18*G18,0),0)</f>
        <v>0</v>
      </c>
      <c r="M18" s="22">
        <f>SUM(I18,K18)</f>
        <v>0</v>
      </c>
    </row>
    <row r="19" spans="1:13" ht="14.25" x14ac:dyDescent="0.45">
      <c r="A19" t="s">
        <v>27</v>
      </c>
      <c r="B19" s="37"/>
      <c r="C19" s="38"/>
      <c r="D19" s="46" t="s">
        <v>183</v>
      </c>
      <c r="E19" s="44"/>
      <c r="F19" s="43"/>
      <c r="G19" s="187"/>
      <c r="I19" s="22" cm="1">
        <f t="array" ref="I19">IFERROR(ROUND(IF($C19="",0,IF($C19="PD",PD_year1_sal,$E19*$F19)),0),0)</f>
        <v>0</v>
      </c>
      <c r="K19" s="22">
        <f>IFERROR(ROUND(I19*G19,0),0)</f>
        <v>0</v>
      </c>
      <c r="M19" s="22">
        <f>SUM(I19,K19)</f>
        <v>0</v>
      </c>
    </row>
    <row r="20" spans="1:13" ht="14.25" x14ac:dyDescent="0.45">
      <c r="A20" t="s">
        <v>28</v>
      </c>
      <c r="B20" s="37"/>
      <c r="C20" s="38"/>
      <c r="D20" s="46" t="s">
        <v>183</v>
      </c>
      <c r="E20" s="44"/>
      <c r="F20" s="43"/>
      <c r="G20" s="187"/>
      <c r="I20" s="22" cm="1">
        <f t="array" ref="I20">IFERROR(ROUND(IF($C20="",0,IF($C20="PD",PD_year1_sal,$E20*$F20)),0),0)</f>
        <v>0</v>
      </c>
      <c r="K20" s="22">
        <f>IFERROR(ROUND(I20*G20,0),0)</f>
        <v>0</v>
      </c>
      <c r="M20" s="22">
        <f>SUM(I20,K20)</f>
        <v>0</v>
      </c>
    </row>
    <row r="21" spans="1:13" ht="14.25" hidden="1" outlineLevel="1" x14ac:dyDescent="0.45">
      <c r="A21" t="s">
        <v>29</v>
      </c>
      <c r="B21" s="37"/>
      <c r="C21" s="38"/>
      <c r="D21" s="46" t="s">
        <v>183</v>
      </c>
      <c r="E21" s="44"/>
      <c r="F21" s="43"/>
      <c r="G21" s="43"/>
      <c r="I21" s="22" cm="1">
        <f t="array" ref="I21">IFERROR(ROUND(IF($C21="",0,IF($C21="PD",PD_year1_sal,$E21*$F21)),0),0)</f>
        <v>0</v>
      </c>
      <c r="K21" s="22">
        <f t="shared" ref="K21:K22" si="2">IFERROR(ROUND(I21*G21,0),0)</f>
        <v>0</v>
      </c>
      <c r="M21" s="22">
        <f t="shared" ref="M21:M22" si="3">SUM(I21,K21)</f>
        <v>0</v>
      </c>
    </row>
    <row r="22" spans="1:13" ht="14.25" hidden="1" outlineLevel="1" x14ac:dyDescent="0.45">
      <c r="A22" t="s">
        <v>30</v>
      </c>
      <c r="B22" s="37"/>
      <c r="C22" s="38"/>
      <c r="D22" s="46" t="s">
        <v>183</v>
      </c>
      <c r="E22" s="44"/>
      <c r="F22" s="43"/>
      <c r="G22" s="43"/>
      <c r="I22" s="22" cm="1">
        <f t="array" ref="I22">IFERROR(ROUND(IF($C22="",0,IF($C22="PD",PD_year1_sal,$E22*$F22)),0),0)</f>
        <v>0</v>
      </c>
      <c r="K22" s="22">
        <f t="shared" si="2"/>
        <v>0</v>
      </c>
      <c r="M22" s="22">
        <f t="shared" si="3"/>
        <v>0</v>
      </c>
    </row>
    <row r="23" spans="1:13" ht="6" customHeight="1" collapsed="1" x14ac:dyDescent="0.35">
      <c r="C23" s="20"/>
    </row>
    <row r="24" spans="1:13" ht="14.25" x14ac:dyDescent="0.45">
      <c r="A24" s="176" t="s">
        <v>251</v>
      </c>
      <c r="B24" s="177"/>
      <c r="C24" s="178"/>
      <c r="D24" s="177"/>
      <c r="E24" s="177"/>
      <c r="F24" s="177"/>
      <c r="G24" s="177"/>
      <c r="H24" s="177"/>
      <c r="I24" s="23">
        <f t="shared" ref="I24:K24" si="4">SUBTOTAL(9,I17:I20)</f>
        <v>0</v>
      </c>
      <c r="K24" s="23">
        <f t="shared" si="4"/>
        <v>0</v>
      </c>
      <c r="M24" s="23">
        <f>SUBTOTAL(9,M17:M20)</f>
        <v>0</v>
      </c>
    </row>
    <row r="25" spans="1:13" x14ac:dyDescent="0.35">
      <c r="C25" s="20"/>
      <c r="D25" s="21"/>
      <c r="E25" s="27"/>
      <c r="F25" s="28"/>
    </row>
    <row r="26" spans="1:13" ht="65.2" customHeight="1" x14ac:dyDescent="0.4">
      <c r="A26" s="29" t="s">
        <v>31</v>
      </c>
      <c r="B26" s="30" t="s">
        <v>32</v>
      </c>
      <c r="C26" s="26" t="s">
        <v>33</v>
      </c>
      <c r="D26" s="26"/>
      <c r="E26" s="19" t="s">
        <v>34</v>
      </c>
      <c r="F26" s="19" t="s">
        <v>35</v>
      </c>
      <c r="G26" s="19" t="str">
        <f>"Fringe Rate (Max "&amp;TEXT(Max_FR, "#%")&amp;") cannot include tuition"</f>
        <v>Fringe Rate (Max 40%) cannot include tuition</v>
      </c>
      <c r="H26" s="1"/>
      <c r="M26" s="9"/>
    </row>
    <row r="27" spans="1:13" ht="14.25" x14ac:dyDescent="0.45">
      <c r="A27" t="s">
        <v>36</v>
      </c>
      <c r="B27" s="39" t="s">
        <v>37</v>
      </c>
      <c r="C27" s="38"/>
      <c r="D27" s="46" t="s">
        <v>183</v>
      </c>
      <c r="E27" s="42"/>
      <c r="F27" s="36"/>
      <c r="G27" s="187"/>
      <c r="I27" s="22">
        <f>ROUND($E27*$F27,0)</f>
        <v>0</v>
      </c>
      <c r="K27" s="22">
        <f>IFERROR(ROUND(I27*G27,0),0)</f>
        <v>0</v>
      </c>
      <c r="M27" s="22">
        <f>SUM(I27,K27)</f>
        <v>0</v>
      </c>
    </row>
    <row r="28" spans="1:13" ht="14.25" x14ac:dyDescent="0.45">
      <c r="A28" t="s">
        <v>38</v>
      </c>
      <c r="B28" s="39" t="s">
        <v>37</v>
      </c>
      <c r="C28" s="38"/>
      <c r="D28" s="46" t="s">
        <v>183</v>
      </c>
      <c r="E28" s="42"/>
      <c r="F28" s="36"/>
      <c r="G28" s="187"/>
      <c r="I28" s="22">
        <f t="shared" ref="I28:I34" si="5">ROUND($E28*$F28,0)</f>
        <v>0</v>
      </c>
      <c r="K28" s="22">
        <f t="shared" ref="K28:K30" si="6">IFERROR(ROUND(I28*G28,0),0)</f>
        <v>0</v>
      </c>
      <c r="M28" s="22">
        <f t="shared" ref="M28:M30" si="7">SUM(I28,K28)</f>
        <v>0</v>
      </c>
    </row>
    <row r="29" spans="1:13" ht="14.25" x14ac:dyDescent="0.45">
      <c r="A29" t="s">
        <v>39</v>
      </c>
      <c r="B29" s="39" t="s">
        <v>37</v>
      </c>
      <c r="C29" s="38"/>
      <c r="D29" s="46" t="s">
        <v>183</v>
      </c>
      <c r="E29" s="42"/>
      <c r="F29" s="36"/>
      <c r="G29" s="187"/>
      <c r="I29" s="22">
        <f t="shared" si="5"/>
        <v>0</v>
      </c>
      <c r="K29" s="22">
        <f t="shared" si="6"/>
        <v>0</v>
      </c>
      <c r="M29" s="22">
        <f t="shared" si="7"/>
        <v>0</v>
      </c>
    </row>
    <row r="30" spans="1:13" ht="14.25" x14ac:dyDescent="0.45">
      <c r="A30" t="s">
        <v>40</v>
      </c>
      <c r="B30" s="39" t="s">
        <v>37</v>
      </c>
      <c r="C30" s="38"/>
      <c r="D30" s="46" t="s">
        <v>183</v>
      </c>
      <c r="E30" s="42"/>
      <c r="F30" s="36"/>
      <c r="G30" s="187"/>
      <c r="I30" s="22">
        <f t="shared" si="5"/>
        <v>0</v>
      </c>
      <c r="K30" s="22">
        <f t="shared" si="6"/>
        <v>0</v>
      </c>
      <c r="M30" s="22">
        <f t="shared" si="7"/>
        <v>0</v>
      </c>
    </row>
    <row r="31" spans="1:13" ht="14.25" hidden="1" outlineLevel="1" x14ac:dyDescent="0.45">
      <c r="A31" t="s">
        <v>41</v>
      </c>
      <c r="B31" s="39" t="s">
        <v>37</v>
      </c>
      <c r="C31" s="38"/>
      <c r="D31" s="46" t="s">
        <v>183</v>
      </c>
      <c r="E31" s="42"/>
      <c r="F31" s="36"/>
      <c r="G31" s="43"/>
      <c r="I31" s="22">
        <f t="shared" si="5"/>
        <v>0</v>
      </c>
      <c r="K31" s="22">
        <f t="shared" ref="K31:K34" si="8">IFERROR(ROUND(I31*G31,0),0)</f>
        <v>0</v>
      </c>
      <c r="M31" s="22">
        <f t="shared" ref="M31:M34" si="9">SUM(I31,K31)</f>
        <v>0</v>
      </c>
    </row>
    <row r="32" spans="1:13" ht="14.25" hidden="1" outlineLevel="1" x14ac:dyDescent="0.45">
      <c r="A32" t="s">
        <v>42</v>
      </c>
      <c r="B32" s="39" t="s">
        <v>37</v>
      </c>
      <c r="C32" s="38"/>
      <c r="D32" s="46" t="s">
        <v>183</v>
      </c>
      <c r="E32" s="42"/>
      <c r="F32" s="36"/>
      <c r="G32" s="43"/>
      <c r="I32" s="22">
        <f t="shared" si="5"/>
        <v>0</v>
      </c>
      <c r="K32" s="22">
        <f t="shared" si="8"/>
        <v>0</v>
      </c>
      <c r="M32" s="22">
        <f t="shared" si="9"/>
        <v>0</v>
      </c>
    </row>
    <row r="33" spans="1:13" ht="14.25" hidden="1" outlineLevel="1" x14ac:dyDescent="0.45">
      <c r="A33" t="s">
        <v>43</v>
      </c>
      <c r="B33" s="39" t="s">
        <v>37</v>
      </c>
      <c r="C33" s="38"/>
      <c r="D33" s="46" t="s">
        <v>183</v>
      </c>
      <c r="E33" s="42"/>
      <c r="F33" s="36"/>
      <c r="G33" s="43"/>
      <c r="I33" s="22">
        <f t="shared" si="5"/>
        <v>0</v>
      </c>
      <c r="K33" s="22">
        <f t="shared" si="8"/>
        <v>0</v>
      </c>
      <c r="M33" s="22">
        <f t="shared" si="9"/>
        <v>0</v>
      </c>
    </row>
    <row r="34" spans="1:13" ht="14.25" hidden="1" outlineLevel="1" x14ac:dyDescent="0.45">
      <c r="A34" t="s">
        <v>44</v>
      </c>
      <c r="B34" s="39" t="s">
        <v>37</v>
      </c>
      <c r="C34" s="38"/>
      <c r="D34" s="46" t="s">
        <v>183</v>
      </c>
      <c r="E34" s="42"/>
      <c r="F34" s="36"/>
      <c r="G34" s="43"/>
      <c r="I34" s="22">
        <f t="shared" si="5"/>
        <v>0</v>
      </c>
      <c r="K34" s="22">
        <f t="shared" si="8"/>
        <v>0</v>
      </c>
      <c r="M34" s="22">
        <f t="shared" si="9"/>
        <v>0</v>
      </c>
    </row>
    <row r="35" spans="1:13" ht="6.75" customHeight="1" collapsed="1" x14ac:dyDescent="0.35">
      <c r="B35" s="40"/>
      <c r="C35" s="41"/>
    </row>
    <row r="36" spans="1:13" ht="14.25" x14ac:dyDescent="0.45">
      <c r="A36" s="176" t="s">
        <v>45</v>
      </c>
      <c r="B36" s="179"/>
      <c r="C36" s="179"/>
      <c r="D36" s="179"/>
      <c r="E36" s="179"/>
      <c r="F36" s="179"/>
      <c r="G36" s="179"/>
      <c r="H36" s="179"/>
      <c r="I36" s="23">
        <f>SUBTOTAL(9,I27:I30)</f>
        <v>0</v>
      </c>
      <c r="K36" s="23">
        <f t="shared" ref="K36" si="10">SUBTOTAL(9,K27:K30)</f>
        <v>0</v>
      </c>
      <c r="M36" s="23">
        <f>SUBTOTAL(9,M27:M30)</f>
        <v>0</v>
      </c>
    </row>
    <row r="37" spans="1:13" ht="6" customHeight="1" x14ac:dyDescent="0.35"/>
    <row r="38" spans="1:13" ht="14.65" hidden="1" thickBot="1" x14ac:dyDescent="0.5">
      <c r="A38" s="176" t="s">
        <v>46</v>
      </c>
      <c r="B38" s="179"/>
      <c r="C38" s="179"/>
      <c r="D38" s="179"/>
      <c r="E38" s="179"/>
      <c r="F38" s="179"/>
      <c r="G38" s="179"/>
      <c r="H38" s="179"/>
      <c r="I38" s="49">
        <f>SUBTOTAL(9,I10:I37)</f>
        <v>0</v>
      </c>
      <c r="J38" s="9"/>
      <c r="K38" s="49">
        <f>SUBTOTAL(9,K10:K37)</f>
        <v>0</v>
      </c>
      <c r="L38" s="9"/>
      <c r="M38" s="49">
        <f>SUBTOTAL(9,M10:M37)</f>
        <v>0</v>
      </c>
    </row>
    <row r="39" spans="1:13" ht="13.15" hidden="1" thickTop="1" x14ac:dyDescent="0.35">
      <c r="B39" s="8"/>
      <c r="C39" s="52"/>
      <c r="D39" s="52"/>
    </row>
    <row r="40" spans="1:13" ht="14.65" hidden="1" thickBot="1" x14ac:dyDescent="0.5">
      <c r="A40" s="176" t="s">
        <v>47</v>
      </c>
      <c r="B40" s="179"/>
      <c r="C40" s="179"/>
      <c r="D40" s="179"/>
      <c r="E40" s="179"/>
      <c r="F40" s="179"/>
      <c r="G40" s="179"/>
      <c r="H40" s="179"/>
      <c r="I40" s="49" t="str">
        <f>IF(ind_cost_rate="No","N/A",ROUND(SUMIFS($I$9:$I$39,$D$9:$D$39,"Yes")*ind_cost_rate,0))</f>
        <v>N/A</v>
      </c>
      <c r="J40" s="9"/>
      <c r="K40" s="49" t="str">
        <f>IF(ind_cost_rate="No","N/A",ROUND(SUMIFS(K$10:K$39,$D$10:$D$39,"Yes")*ind_cost_rate,0))</f>
        <v>N/A</v>
      </c>
      <c r="L40" s="9"/>
      <c r="M40" s="49">
        <f>SUM(I40:K40)</f>
        <v>0</v>
      </c>
    </row>
    <row r="41" spans="1:13" ht="13.15" hidden="1" thickTop="1" x14ac:dyDescent="0.35"/>
    <row r="43" spans="1:13" ht="30" customHeight="1" x14ac:dyDescent="0.4">
      <c r="A43" s="324" t="s">
        <v>252</v>
      </c>
      <c r="B43" s="324"/>
      <c r="C43" s="26" t="s">
        <v>254</v>
      </c>
      <c r="D43" s="26"/>
      <c r="E43" s="19" t="s">
        <v>34</v>
      </c>
      <c r="F43" s="19" t="s">
        <v>35</v>
      </c>
      <c r="G43" s="19" t="s">
        <v>264</v>
      </c>
      <c r="H43" s="1"/>
    </row>
    <row r="44" spans="1:13" ht="14.25" x14ac:dyDescent="0.45">
      <c r="A44" s="322" t="s">
        <v>255</v>
      </c>
      <c r="B44" s="323"/>
      <c r="C44" s="38"/>
      <c r="D44" s="46" t="s">
        <v>183</v>
      </c>
      <c r="E44" s="42"/>
      <c r="F44" s="36"/>
      <c r="G44" s="174">
        <f>ROUND($E44*$F44,0)</f>
        <v>0</v>
      </c>
    </row>
    <row r="45" spans="1:13" ht="14.25" x14ac:dyDescent="0.45">
      <c r="A45" s="322" t="s">
        <v>255</v>
      </c>
      <c r="B45" s="323"/>
      <c r="C45" s="38"/>
      <c r="D45" s="46" t="s">
        <v>183</v>
      </c>
      <c r="E45" s="42"/>
      <c r="F45" s="36"/>
      <c r="G45" s="174">
        <f>ROUND($E45*$F45,0)</f>
        <v>0</v>
      </c>
    </row>
    <row r="46" spans="1:13" ht="14.25" x14ac:dyDescent="0.45">
      <c r="A46" s="322" t="s">
        <v>255</v>
      </c>
      <c r="B46" s="323"/>
      <c r="C46" s="38"/>
      <c r="D46" s="46" t="s">
        <v>183</v>
      </c>
      <c r="E46" s="42"/>
      <c r="F46" s="36"/>
      <c r="G46" s="174">
        <f>ROUND($E46*$F46,0)</f>
        <v>0</v>
      </c>
    </row>
    <row r="47" spans="1:13" ht="14.25" x14ac:dyDescent="0.45">
      <c r="A47" s="322" t="s">
        <v>255</v>
      </c>
      <c r="B47" s="323"/>
      <c r="C47" s="38"/>
      <c r="D47" s="46" t="s">
        <v>183</v>
      </c>
      <c r="E47" s="42"/>
      <c r="F47" s="36"/>
      <c r="G47" s="174">
        <f>ROUND($E47*$F47,0)</f>
        <v>0</v>
      </c>
    </row>
    <row r="48" spans="1:13" ht="14.25" hidden="1" outlineLevel="1" x14ac:dyDescent="0.45">
      <c r="A48" s="322" t="s">
        <v>255</v>
      </c>
      <c r="B48" s="323"/>
      <c r="C48" s="38"/>
      <c r="D48" s="46" t="s">
        <v>183</v>
      </c>
      <c r="E48" s="42"/>
      <c r="F48" s="36"/>
      <c r="G48" s="175">
        <f t="shared" ref="G48:G51" si="11">ROUND($E48*$F48,0)</f>
        <v>0</v>
      </c>
    </row>
    <row r="49" spans="1:13" ht="14.25" hidden="1" outlineLevel="1" x14ac:dyDescent="0.45">
      <c r="A49" s="322" t="s">
        <v>255</v>
      </c>
      <c r="B49" s="323"/>
      <c r="C49" s="38"/>
      <c r="D49" s="46" t="s">
        <v>183</v>
      </c>
      <c r="E49" s="42"/>
      <c r="F49" s="36"/>
      <c r="G49" s="175">
        <f t="shared" si="11"/>
        <v>0</v>
      </c>
    </row>
    <row r="50" spans="1:13" ht="14.25" hidden="1" outlineLevel="1" x14ac:dyDescent="0.45">
      <c r="A50" s="322" t="s">
        <v>255</v>
      </c>
      <c r="B50" s="323"/>
      <c r="C50" s="38"/>
      <c r="D50" s="46" t="s">
        <v>183</v>
      </c>
      <c r="E50" s="42"/>
      <c r="F50" s="36"/>
      <c r="G50" s="175">
        <f t="shared" si="11"/>
        <v>0</v>
      </c>
    </row>
    <row r="51" spans="1:13" ht="14.25" hidden="1" outlineLevel="1" x14ac:dyDescent="0.45">
      <c r="A51" s="322" t="s">
        <v>255</v>
      </c>
      <c r="B51" s="323"/>
      <c r="C51" s="38"/>
      <c r="D51" s="46" t="s">
        <v>183</v>
      </c>
      <c r="E51" s="42"/>
      <c r="F51" s="36"/>
      <c r="G51" s="175">
        <f t="shared" si="11"/>
        <v>0</v>
      </c>
      <c r="H51" s="8" t="s">
        <v>204</v>
      </c>
    </row>
    <row r="52" spans="1:13" ht="6.75" customHeight="1" collapsed="1" x14ac:dyDescent="0.35">
      <c r="A52" s="5"/>
      <c r="C52" s="20"/>
      <c r="G52" s="9"/>
    </row>
    <row r="53" spans="1:13" ht="14.25" x14ac:dyDescent="0.45">
      <c r="A53" s="176" t="s">
        <v>253</v>
      </c>
      <c r="B53" s="179"/>
      <c r="C53" s="179"/>
      <c r="D53" s="179"/>
      <c r="E53" s="179"/>
      <c r="F53" s="179"/>
      <c r="G53" s="175">
        <f>SUBTOTAL(9,G44:G47)</f>
        <v>0</v>
      </c>
      <c r="H53" s="179"/>
    </row>
    <row r="54" spans="1:13" x14ac:dyDescent="0.35">
      <c r="A54" s="5"/>
    </row>
    <row r="55" spans="1:13" x14ac:dyDescent="0.35">
      <c r="A55" s="5"/>
    </row>
    <row r="56" spans="1:13" ht="38.25" customHeight="1" x14ac:dyDescent="0.4">
      <c r="A56" s="29" t="str" cm="1">
        <f t="array" ref="A56">"Expert Consulting Costs (capped at "&amp;caps_Consulting&amp;" per consultant)"</f>
        <v>Expert Consulting Costs (capped at $10,000 per consultant)</v>
      </c>
      <c r="B56" s="26" t="s">
        <v>68</v>
      </c>
      <c r="C56" s="26" t="s">
        <v>69</v>
      </c>
      <c r="D56" s="26"/>
      <c r="E56" s="19" t="s">
        <v>34</v>
      </c>
      <c r="F56" s="19" t="s">
        <v>35</v>
      </c>
      <c r="G56" s="19" t="s">
        <v>264</v>
      </c>
      <c r="H56" s="1"/>
    </row>
    <row r="57" spans="1:13" ht="14.25" x14ac:dyDescent="0.45">
      <c r="A57" s="183" t="s">
        <v>51</v>
      </c>
      <c r="B57" s="181"/>
      <c r="C57" s="50" t="str">
        <f>IFERROR(IF($B57="Faculty","Enter Salary",IF($B57="Non-Faculty","Not Applicable","")),"")</f>
        <v/>
      </c>
      <c r="D57" s="46" t="s">
        <v>183</v>
      </c>
      <c r="E57" s="42"/>
      <c r="F57" s="36"/>
      <c r="G57" s="174">
        <f>ROUND(MIN(caps_Consulting,$E57*$F57),0)</f>
        <v>0</v>
      </c>
      <c r="I57" s="186"/>
    </row>
    <row r="58" spans="1:13" ht="14.25" x14ac:dyDescent="0.45">
      <c r="A58" s="183" t="s">
        <v>51</v>
      </c>
      <c r="B58" s="38"/>
      <c r="C58" s="50" t="str">
        <f t="shared" ref="C58:C61" si="12">IFERROR(IF($B58="Faculty","Enter Salary",IF($B58="Non-Faculty","Not Applicable","")),"")</f>
        <v/>
      </c>
      <c r="D58" s="46" t="s">
        <v>183</v>
      </c>
      <c r="E58" s="42"/>
      <c r="F58" s="36"/>
      <c r="G58" s="174">
        <f>ROUND(MIN(caps_Consulting,$E58*$F58),0)</f>
        <v>0</v>
      </c>
      <c r="I58" s="186"/>
    </row>
    <row r="59" spans="1:13" ht="14.25" x14ac:dyDescent="0.45">
      <c r="A59" s="183" t="s">
        <v>51</v>
      </c>
      <c r="B59" s="38"/>
      <c r="C59" s="50" t="str">
        <f t="shared" si="12"/>
        <v/>
      </c>
      <c r="D59" s="46" t="s">
        <v>183</v>
      </c>
      <c r="E59" s="42"/>
      <c r="F59" s="36"/>
      <c r="G59" s="174">
        <f>ROUND(MIN(caps_Consulting,$E59*$F59),0)</f>
        <v>0</v>
      </c>
      <c r="I59" s="186"/>
    </row>
    <row r="60" spans="1:13" ht="14.25" x14ac:dyDescent="0.45">
      <c r="A60" s="183" t="s">
        <v>51</v>
      </c>
      <c r="B60" s="38"/>
      <c r="C60" s="50" t="str">
        <f>IFERROR(IF($B60="Faculty","Enter Salary",IF($B60="Non-Faculty","Not Applicable","")),"")</f>
        <v/>
      </c>
      <c r="D60" s="46" t="s">
        <v>183</v>
      </c>
      <c r="E60" s="42"/>
      <c r="F60" s="36"/>
      <c r="G60" s="174">
        <f>ROUND(MIN(caps_Consulting,$E60*$F60),0)</f>
        <v>0</v>
      </c>
      <c r="I60" s="186"/>
    </row>
    <row r="61" spans="1:13" ht="14.25" hidden="1" outlineLevel="1" x14ac:dyDescent="0.45">
      <c r="A61" s="183" t="s">
        <v>51</v>
      </c>
      <c r="B61" s="38"/>
      <c r="C61" s="50" t="str">
        <f t="shared" si="12"/>
        <v/>
      </c>
      <c r="D61" s="46" t="s">
        <v>183</v>
      </c>
      <c r="E61" s="42"/>
      <c r="F61" s="36"/>
      <c r="G61" s="175">
        <f t="shared" ref="G61" si="13">ROUND($E61*$F61,0)</f>
        <v>0</v>
      </c>
      <c r="I61" s="186" t="e">
        <f>IF(grant_term=24,IF(#REF!&gt;20000,"Consulting Costs cannot exceed $20,000 in Total. Please adjust budget",""),IF(#REF!&gt;7500,"Consulting Costs cannot exceed $10,000 in Total. Please adjust budget",""))</f>
        <v>#REF!</v>
      </c>
    </row>
    <row r="62" spans="1:13" ht="6" customHeight="1" collapsed="1" x14ac:dyDescent="0.35"/>
    <row r="63" spans="1:13" ht="14.25" x14ac:dyDescent="0.45">
      <c r="A63" s="176" t="s">
        <v>248</v>
      </c>
      <c r="B63" s="179"/>
      <c r="C63" s="179"/>
      <c r="D63" s="179"/>
      <c r="E63" s="179"/>
      <c r="F63" s="179"/>
      <c r="G63" s="175">
        <f>ROUND(SUBTOTAL(9,G57:G60),0)</f>
        <v>0</v>
      </c>
      <c r="H63" s="179"/>
    </row>
    <row r="64" spans="1:13" ht="6" customHeight="1" x14ac:dyDescent="0.4">
      <c r="A64" s="15"/>
      <c r="I64" s="9"/>
      <c r="J64" s="9"/>
      <c r="K64" s="9"/>
      <c r="L64" s="9"/>
      <c r="M64" s="9"/>
    </row>
    <row r="65" spans="1:8" ht="14.65" hidden="1" thickBot="1" x14ac:dyDescent="0.5">
      <c r="A65" s="176" t="s">
        <v>53</v>
      </c>
      <c r="B65" s="179"/>
      <c r="C65" s="179"/>
      <c r="D65" s="179"/>
      <c r="E65" s="179"/>
      <c r="F65" s="179"/>
      <c r="G65" s="182">
        <f>SUBTOTAL(9,G43:G64)</f>
        <v>0</v>
      </c>
      <c r="H65" s="179"/>
    </row>
    <row r="66" spans="1:8" ht="13.5" hidden="1" thickTop="1" x14ac:dyDescent="0.4">
      <c r="A66" s="15"/>
      <c r="G66" s="9"/>
    </row>
    <row r="67" spans="1:8" ht="14.65" hidden="1" thickBot="1" x14ac:dyDescent="0.5">
      <c r="A67" s="176" t="s">
        <v>249</v>
      </c>
      <c r="B67" s="179"/>
      <c r="C67" s="179"/>
      <c r="D67" s="179"/>
      <c r="E67" s="179"/>
      <c r="F67" s="179"/>
      <c r="G67" s="182" t="str">
        <f>IF(ind_cost_rate="No","N/A",ROUND(SUMIFS($G$43:$G$66,$D$43:$D$66,"Yes")*ind_cost_rate,0))</f>
        <v>N/A</v>
      </c>
      <c r="H67" s="179"/>
    </row>
    <row r="68" spans="1:8" ht="13.15" hidden="1" thickTop="1" x14ac:dyDescent="0.35"/>
  </sheetData>
  <sheetProtection algorithmName="SHA-512" hashValue="JJi6J5lbekleTGPP/NKIzxshpW29nLKVoJO884YOpv6TRsX3IRtLHdrRaLjyt/vlbObFvQcx9In8iBIqcHdS7A==" saltValue="Ck2LSwo8Uo9y/gFr0t/pAQ==" spinCount="100000" sheet="1" objects="1" scenarios="1"/>
  <mergeCells count="9">
    <mergeCell ref="A48:B48"/>
    <mergeCell ref="A49:B49"/>
    <mergeCell ref="A50:B50"/>
    <mergeCell ref="A51:B51"/>
    <mergeCell ref="A43:B43"/>
    <mergeCell ref="A44:B44"/>
    <mergeCell ref="A45:B45"/>
    <mergeCell ref="A46:B46"/>
    <mergeCell ref="A47:B47"/>
  </mergeCells>
  <conditionalFormatting sqref="I57:I61">
    <cfRule type="expression" dxfId="10" priority="1">
      <formula>IF(grant_term=12,#REF!&gt;7500,#REF!&gt;15000)</formula>
    </cfRule>
  </conditionalFormatting>
  <dataValidations count="12">
    <dataValidation type="list" allowBlank="1" showInputMessage="1" showErrorMessage="1" sqref="C27:C34" xr:uid="{03509F80-EA77-4ED0-9063-8B41EA9999A6}">
      <formula1>"Graduate, Undergrad"</formula1>
    </dataValidation>
    <dataValidation type="list" allowBlank="1" showInputMessage="1" showErrorMessage="1" sqref="C17:C22" xr:uid="{2F8A0A15-1F07-4665-993D-4D3C52C6494E}">
      <formula1>"PD,NPD"</formula1>
    </dataValidation>
    <dataValidation type="list" allowBlank="1" showInputMessage="1" showErrorMessage="1" sqref="C10:C12" xr:uid="{B020CFF3-356F-49DF-8629-525D46AC879E}">
      <formula1>"Salary Support, Course Buyout"</formula1>
    </dataValidation>
    <dataValidation type="whole" allowBlank="1" showInputMessage="1" showErrorMessage="1" errorTitle="Salary Budget" error="RSF does not allow budgeting for salaries in excess of $300,000." sqref="E10:E12" xr:uid="{129A834E-27F5-4A89-ADB2-9E07AD5B2724}">
      <formula1>0</formula1>
      <formula2>Sal_Cap_Gen</formula2>
    </dataValidation>
    <dataValidation type="decimal" allowBlank="1" showInputMessage="1" showErrorMessage="1" errorTitle="Fringe Rate Error" error="Fringe rate must be between 0 and 40%." sqref="G17:G22 G27:G34 G10:G12" xr:uid="{53DDCB8C-831D-45EE-80E4-C3EFBB5D1D06}">
      <formula1>0</formula1>
      <formula2>Max_FR</formula2>
    </dataValidation>
    <dataValidation type="list" allowBlank="1" showInputMessage="1" showErrorMessage="1" sqref="C44:C51" xr:uid="{A4135323-53B2-4109-A119-BDEAF08C1B0D}">
      <formula1>"Student, Post-Doc, Other"</formula1>
    </dataValidation>
    <dataValidation type="list" allowBlank="1" showInputMessage="1" showErrorMessage="1" sqref="B57:B61" xr:uid="{33A6206C-80B0-4A92-BE01-745273B0E544}">
      <formula1>"Faculty, Non-Faculty"</formula1>
    </dataValidation>
    <dataValidation type="custom" allowBlank="1" showInputMessage="1" showErrorMessage="1" errorTitle="Consuling Costs Exceeds Cap" error="Consultant fees cannot exceed $15,000 for 2-year project ($7,500 for a 1-year project)" prompt="Consultant fees cannot exceed $15,000 for 2-year project ($7,500 for a 1-year project)" sqref="E61:F61" xr:uid="{96201C5D-06A5-472E-8A59-A8671A4FF067}">
      <formula1>AND(#REF!&gt;=0,IF(grant_term=24,#REF!&lt;=ConsCap1*2,#REF!&lt;=ConsCap1))</formula1>
    </dataValidation>
    <dataValidation type="decimal" operator="lessThanOrEqual" allowBlank="1" showInputMessage="1" showErrorMessage="1" errorTitle="Consuling Costs Exceeds Cap" error="Consultant fees cannot exceed $125/hr." prompt="Consultant fees cannot exceed $125/hr" sqref="E58:E60" xr:uid="{56B7121E-E583-4400-A855-1BAA548366AE}">
      <formula1>125</formula1>
    </dataValidation>
    <dataValidation type="decimal" operator="greaterThanOrEqual" allowBlank="1" showInputMessage="1" showErrorMessage="1" error="Compensation for research assistants must be based on the minimum wage in the state where the fiscal agent for the grant is located or at least $15.00 per hour, whichever is higher." sqref="E27:E30 E44:E47" xr:uid="{B91A5786-7644-45B1-94CC-63C9A31A2572}">
      <formula1>15</formula1>
    </dataValidation>
    <dataValidation allowBlank="1" showInputMessage="1" showErrorMessage="1" prompt="Consultant fees cannot exceed a total of $10,000 for a 1-year project." sqref="G57:G60" xr:uid="{DDD5EAF7-2485-4542-BF3A-FB7C77AB426A}"/>
    <dataValidation type="decimal" operator="lessThanOrEqual" allowBlank="1" showInputMessage="1" showErrorMessage="1" error="Consultant fees cannot exceed $125/hr." prompt="Consultant fees cannot exceed $125/hr" sqref="E57" xr:uid="{7A196DD3-E179-4878-9C43-2F131EA7005F}">
      <formula1>125</formula1>
    </dataValidation>
  </dataValidations>
  <printOptions horizontalCentered="1"/>
  <pageMargins left="0.25" right="0.25" top="0.75" bottom="0.75" header="0.3" footer="0.3"/>
  <pageSetup scale="80" pageOrder="overThenDown" orientation="landscape" r:id="rId1"/>
  <headerFooter>
    <oddFooter>&amp;C&amp;A&amp;R&amp;P/&amp;N</oddFooter>
  </headerFooter>
  <rowBreaks count="1" manualBreakCount="1">
    <brk id="41" max="25" man="1"/>
  </rowBreaks>
  <customProperties>
    <customPr name="f5a192280"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k 3 D c V v p j i G u k A A A A 9 g A A A B I A H A B D b 2 5 m a W c v U G F j a 2 F n Z S 5 4 b W w g o h g A K K A U A A A A A A A A A A A A A A A A A A A A A A A A A A A A h Y 8 x D o I w G I W v Q r r T l p K o I T 9 l c J X E h G h c m 1 K h E Y q h x X I 3 B 4 / k F c Q o 6 u b 4 v v c N 7 9 2 v N 8 j G t g k u q r e 6 M y m K M E W B M r I r t a l S N L h j u E I Z h 6 2 Q J 1 G p Y J K N T U Z b p q h 2 7 p w Q 4 r 3 H P s Z d X x F G a U Q O + a a Q t W o F + s j 6 v x x q Y 5 0 w U i E O + 9 c Y z n A U L X G 8 Y J g C m S H k 2 n w F N u 1 9 t j 8 Q 1 k P j h l 5 x Z c J d A W S O Q N 4 f + A N Q S w M E F A A C A A g A k 3 D c 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N w 3 F Y o i k e 4 D g A A A B E A A A A T A B w A R m 9 y b X V s Y X M v U 2 V j d G l v b j E u b S C i G A A o o B Q A A A A A A A A A A A A A A A A A A A A A A A A A A A A r T k 0 u y c z P U w i G 0 I b W A F B L A Q I t A B Q A A g A I A J N w 3 F b 6 Y 4 h r p A A A A P Y A A A A S A A A A A A A A A A A A A A A A A A A A A A B D b 2 5 m a W c v U G F j a 2 F n Z S 5 4 b W x Q S w E C L Q A U A A I A C A C T c N x W D 8 r p q 6 Q A A A D p A A A A E w A A A A A A A A A A A A A A A A D w A A A A W 0 N v b n R l b n R f V H l w Z X N d L n h t b F B L A Q I t A B Q A A g A I A J N w 3 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X 8 e Y 3 S h R G S p R y E u f 7 4 3 m S A A A A A A I A A A A A A B B m A A A A A Q A A I A A A A G D t x Q P Q p N l U j b F 1 o 9 2 3 q T 7 T m 9 V U I k V 4 C H 3 Y b r e 3 U t w I A A A A A A 6 A A A A A A g A A I A A A A B q e i F k K b e v 9 a 3 G W f h v l t o 8 6 n Z 2 2 F r j U I d n P y y O R G n E 9 U A A A A B P W 5 p N G H f a x Y I T n h I a v 4 f q v i 3 G g h e 8 + i E M t 6 6 X U g Y I K W v B L l G X c U m f / l u q Z 9 u E B 5 3 W Y 6 s 0 n m L r R z G F c y 3 Q q 5 o B x S D C I 2 m H c I C L z h 7 w H + R n o Q A A A A G V 4 P P P h 0 P d i a o 9 s X n C W F 7 x u y I 4 Z K 2 z 3 6 i Y 6 k B I N m u Y m K P 0 9 c 5 T P 4 d 3 n T C W t 5 s F v o j l h r 5 1 M O B E t O N Y u d p O 4 Z A 0 = < / D a t a M a s h u p > 
</file>

<file path=customXml/itemProps1.xml><?xml version="1.0" encoding="utf-8"?>
<ds:datastoreItem xmlns:ds="http://schemas.openxmlformats.org/officeDocument/2006/customXml" ds:itemID="{3CA5CF77-6C9F-4149-AE6D-CDA48E4703D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87</vt:i4>
      </vt:variant>
    </vt:vector>
  </HeadingPairs>
  <TitlesOfParts>
    <vt:vector size="101" baseType="lpstr">
      <vt:lpstr>Start Here</vt:lpstr>
      <vt:lpstr>Budget Summary</vt:lpstr>
      <vt:lpstr>Budget Revision Summary</vt:lpstr>
      <vt:lpstr>Analytics</vt:lpstr>
      <vt:lpstr>Financial Summary &amp; Reporting</vt:lpstr>
      <vt:lpstr>Grantee Org</vt:lpstr>
      <vt:lpstr>Grantee Research Costs</vt:lpstr>
      <vt:lpstr>SubOrg1 Project Team</vt:lpstr>
      <vt:lpstr>SubOrg1 Research Costs</vt:lpstr>
      <vt:lpstr>SubOrg2 Project Team</vt:lpstr>
      <vt:lpstr>SubOrg2 Research Costs</vt:lpstr>
      <vt:lpstr>ErrorCk</vt:lpstr>
      <vt:lpstr>Admin-Will be Hidden</vt:lpstr>
      <vt:lpstr>Compatibility</vt:lpstr>
      <vt:lpstr>Bud_Rev_Hder</vt:lpstr>
      <vt:lpstr>co_name</vt:lpstr>
      <vt:lpstr>ConsCap1</vt:lpstr>
      <vt:lpstr>end_date</vt:lpstr>
      <vt:lpstr>end_period_1</vt:lpstr>
      <vt:lpstr>end_period_2</vt:lpstr>
      <vt:lpstr>end_period_3</vt:lpstr>
      <vt:lpstr>end_period_4</vt:lpstr>
      <vt:lpstr>grant_amount</vt:lpstr>
      <vt:lpstr>grant_term</vt:lpstr>
      <vt:lpstr>grantee_org</vt:lpstr>
      <vt:lpstr>ind_cost_rate</vt:lpstr>
      <vt:lpstr>JPI_Num</vt:lpstr>
      <vt:lpstr>List_BudgetVersion</vt:lpstr>
      <vt:lpstr>List_DCitems</vt:lpstr>
      <vt:lpstr>Max_Con_Tr</vt:lpstr>
      <vt:lpstr>Max_FR</vt:lpstr>
      <vt:lpstr>NT_SSC1</vt:lpstr>
      <vt:lpstr>NT_SSMP</vt:lpstr>
      <vt:lpstr>org_cop1</vt:lpstr>
      <vt:lpstr>org_cop1_sal</vt:lpstr>
      <vt:lpstr>org_cop2</vt:lpstr>
      <vt:lpstr>org_cop2_sal</vt:lpstr>
      <vt:lpstr>org_data</vt:lpstr>
      <vt:lpstr>org_direct</vt:lpstr>
      <vt:lpstr>org_direct_range</vt:lpstr>
      <vt:lpstr>org_ind_dc</vt:lpstr>
      <vt:lpstr>org_ind_pers</vt:lpstr>
      <vt:lpstr>org_ind_pers_sal</vt:lpstr>
      <vt:lpstr>org_pi</vt:lpstr>
      <vt:lpstr>org_pi_sal</vt:lpstr>
      <vt:lpstr>org_transfer</vt:lpstr>
      <vt:lpstr>PD_SSC1</vt:lpstr>
      <vt:lpstr>PD_SSMP</vt:lpstr>
      <vt:lpstr>PI_Name</vt:lpstr>
      <vt:lpstr>PI_SBL</vt:lpstr>
      <vt:lpstr>'Budget Summary'!Print_Area</vt:lpstr>
      <vt:lpstr>ErrorCk!Print_Area</vt:lpstr>
      <vt:lpstr>'Grantee Org'!Print_Area</vt:lpstr>
      <vt:lpstr>'Grantee Research Costs'!Print_Area</vt:lpstr>
      <vt:lpstr>'Start Here'!Print_Area</vt:lpstr>
      <vt:lpstr>'SubOrg1 Project Team'!Print_Area</vt:lpstr>
      <vt:lpstr>'SubOrg1 Research Costs'!Print_Area</vt:lpstr>
      <vt:lpstr>'SubOrg2 Project Team'!Print_Area</vt:lpstr>
      <vt:lpstr>'SubOrg2 Research Costs'!Print_Area</vt:lpstr>
      <vt:lpstr>'Financial Summary &amp; Reporting'!Print_Titles</vt:lpstr>
      <vt:lpstr>'Grantee Org'!Print_Titles</vt:lpstr>
      <vt:lpstr>'SubOrg1 Project Team'!Print_Titles</vt:lpstr>
      <vt:lpstr>'SubOrg2 Project Team'!Print_Titles</vt:lpstr>
      <vt:lpstr>proj_title</vt:lpstr>
      <vt:lpstr>ref_number</vt:lpstr>
      <vt:lpstr>Rev_Start_Date</vt:lpstr>
      <vt:lpstr>Sal_Cap_Gen</vt:lpstr>
      <vt:lpstr>SIC</vt:lpstr>
      <vt:lpstr>start_date</vt:lpstr>
      <vt:lpstr>start_period_1</vt:lpstr>
      <vt:lpstr>start_period_2</vt:lpstr>
      <vt:lpstr>start_period_3</vt:lpstr>
      <vt:lpstr>start_period_4</vt:lpstr>
      <vt:lpstr>sub1_consulting</vt:lpstr>
      <vt:lpstr>sub1_consulting_count</vt:lpstr>
      <vt:lpstr>sub1_cop1</vt:lpstr>
      <vt:lpstr>sub1_cop2</vt:lpstr>
      <vt:lpstr>sub1_data</vt:lpstr>
      <vt:lpstr>sub1_data_collection_range</vt:lpstr>
      <vt:lpstr>sub1_direct_range</vt:lpstr>
      <vt:lpstr>sub1_ind_dc</vt:lpstr>
      <vt:lpstr>sub1_nonstu</vt:lpstr>
      <vt:lpstr>sub1_personnel</vt:lpstr>
      <vt:lpstr>sub1_pi</vt:lpstr>
      <vt:lpstr>sub1_stu</vt:lpstr>
      <vt:lpstr>sub2_consulting</vt:lpstr>
      <vt:lpstr>sub2_consulting_count</vt:lpstr>
      <vt:lpstr>sub2_cop1</vt:lpstr>
      <vt:lpstr>sub2_cop2</vt:lpstr>
      <vt:lpstr>sub2_data</vt:lpstr>
      <vt:lpstr>sub2_data_collection_range</vt:lpstr>
      <vt:lpstr>sub2_direct_range</vt:lpstr>
      <vt:lpstr>sub2_ind_dc</vt:lpstr>
      <vt:lpstr>sub2_nonstu</vt:lpstr>
      <vt:lpstr>sub2_personnel</vt:lpstr>
      <vt:lpstr>sub2_pi</vt:lpstr>
      <vt:lpstr>sub2_stu</vt:lpstr>
      <vt:lpstr>subcontractor1</vt:lpstr>
      <vt:lpstr>subcontractor2</vt:lpstr>
      <vt:lpstr>TGC</vt:lpstr>
      <vt:lpstr>TT_SSC1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jlenning</dc:creator>
  <cp:keywords/>
  <dc:description/>
  <cp:lastModifiedBy>Bruce Thongsack</cp:lastModifiedBy>
  <cp:revision/>
  <cp:lastPrinted>2024-06-17T15:56:26Z</cp:lastPrinted>
  <dcterms:created xsi:type="dcterms:W3CDTF">2011-04-07T16:25:22Z</dcterms:created>
  <dcterms:modified xsi:type="dcterms:W3CDTF">2026-07-16T16:45:14Z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odel_type">
    <vt:lpwstr>GrantRequest</vt:lpwstr>
  </property>
  <property fmtid="{D5CDD505-2E9C-101B-9397-08002B2CF9AE}" pid="3" name="hc1b9e162">
    <vt:lpwstr>{"st":1,"snapHeaders":true,"column":1,"row":1,"isHeaderVisible":true}</vt:lpwstr>
  </property>
  <property fmtid="{D5CDD505-2E9C-101B-9397-08002B2CF9AE}" pid="4" name="h68fe3f8b">
    <vt:lpwstr>{"st":7,"snapHeaders":true,"column":1,"row":1,"isHeaderVisible":true}</vt:lpwstr>
  </property>
  <property fmtid="{D5CDD505-2E9C-101B-9397-08002B2CF9AE}" pid="5" name="h5d9ac417">
    <vt:lpwstr>{"st":8,"snapHeaders":true,"column":1,"row":1,"isHeaderVisible":true}</vt:lpwstr>
  </property>
  <property fmtid="{D5CDD505-2E9C-101B-9397-08002B2CF9AE}" pid="6" name="h03b1acd6">
    <vt:lpwstr>{"st":9,"snapHeaders":true,"column":1,"row":1,"isHeaderVisible":true}</vt:lpwstr>
  </property>
  <property fmtid="{D5CDD505-2E9C-101B-9397-08002B2CF9AE}" pid="7" name="h5a192280">
    <vt:lpwstr>{"st":10,"snapHeaders":true,"column":1,"row":1,"isHeaderVisible":true}</vt:lpwstr>
  </property>
  <property fmtid="{D5CDD505-2E9C-101B-9397-08002B2CF9AE}" pid="8" name="h719d7c56">
    <vt:lpwstr>{"st":11,"snapHeaders":true,"column":1,"row":1,"isHeaderVisible":true}</vt:lpwstr>
  </property>
  <property fmtid="{D5CDD505-2E9C-101B-9397-08002B2CF9AE}" pid="9" name="h3f1f61e8">
    <vt:lpwstr>{"st":12,"snapHeaders":true,"column":1,"row":1,"isHeaderVisible":true}</vt:lpwstr>
  </property>
  <property fmtid="{D5CDD505-2E9C-101B-9397-08002B2CF9AE}" pid="10" name="h4b0e69a7">
    <vt:lpwstr>{"st":13,"snapHeaders":true,"column":1,"row":1,"isHeaderVisible":true}</vt:lpwstr>
  </property>
  <property fmtid="{D5CDD505-2E9C-101B-9397-08002B2CF9AE}" pid="11" name="hb5f5de38">
    <vt:lpwstr>{"st":3,"snapHeaders":true,"column":1,"row":1,"isHeaderVisible":true}</vt:lpwstr>
  </property>
  <property fmtid="{D5CDD505-2E9C-101B-9397-08002B2CF9AE}" pid="12" name="h42eb76d6">
    <vt:lpwstr>{"st":14,"snapHeaders":true,"column":1,"row":1,"isHeaderVisible":true}</vt:lpwstr>
  </property>
  <property fmtid="{D5CDD505-2E9C-101B-9397-08002B2CF9AE}" pid="13" name="h09cbe242">
    <vt:lpwstr>{"st":15,"snapHeaders":true,"column":1,"row":1,"isHeaderVisible":true}</vt:lpwstr>
  </property>
  <property fmtid="{D5CDD505-2E9C-101B-9397-08002B2CF9AE}" pid="14" name="version">
    <vt:lpwstr>35.0.1</vt:lpwstr>
  </property>
  <property fmtid="{D5CDD505-2E9C-101B-9397-08002B2CF9AE}" pid="15" name="h25e850fb">
    <vt:lpwstr>{"st":2,"snapHeaders":true,"column":1,"row":1,"isHeaderVisible":true}</vt:lpwstr>
  </property>
  <property fmtid="{D5CDD505-2E9C-101B-9397-08002B2CF9AE}" pid="16" name="h11f60ef1">
    <vt:lpwstr>{"st":16,"snapHeaders":true,"column":1,"row":1,"isHeaderVisible":true}</vt:lpwstr>
  </property>
  <property fmtid="{D5CDD505-2E9C-101B-9397-08002B2CF9AE}" pid="17" name="h12fb02c2">
    <vt:lpwstr>{"st":4,"snapHeaders":true,"column":1,"row":1,"isHeaderVisible":true}</vt:lpwstr>
  </property>
  <property fmtid="{D5CDD505-2E9C-101B-9397-08002B2CF9AE}" pid="18" name="h3523958d">
    <vt:lpwstr>{"st":5,"snapHeaders":true,"column":1,"row":1,"isHeaderVisible":true}</vt:lpwstr>
  </property>
  <property fmtid="{D5CDD505-2E9C-101B-9397-08002B2CF9AE}" pid="19" name="h2c965a95">
    <vt:lpwstr>{"st":6,"snapHeaders":true,"column":1,"row":1,"isHeaderVisible":true}</vt:lpwstr>
  </property>
</Properties>
</file>