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ustomProperty7.bin" ContentType="application/vnd.openxmlformats-officedocument.spreadsheetml.customProperty"/>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inna\Box\Programs and Grants\PRG_Instructions and Templates\PRG_Budget Templates\"/>
    </mc:Choice>
  </mc:AlternateContent>
  <xr:revisionPtr revIDLastSave="0" documentId="8_{7372B7EB-CEEC-4389-BE03-FAC590ED65E8}" xr6:coauthVersionLast="47" xr6:coauthVersionMax="47" xr10:uidLastSave="{00000000-0000-0000-0000-000000000000}"/>
  <workbookProtection workbookAlgorithmName="SHA-512" workbookHashValue="jOx3jtIcP2WT0Q+MGo11d0dy/krcrxhTV0Vp8bI0DCVoO0tqmBJUJAIFtRYQTaF4prcAt+lBVtyO8NCP92ocaw==" workbookSaltValue="oTd0jSiYZU7WrCZmDbpy7Q==" workbookSpinCount="100000" lockStructure="1"/>
  <bookViews>
    <workbookView xWindow="3660" yWindow="2070" windowWidth="21600" windowHeight="12645" tabRatio="792" xr2:uid="{00000000-000D-0000-FFFF-FFFF00000000}"/>
  </bookViews>
  <sheets>
    <sheet name="Start Here" sheetId="5" r:id="rId1"/>
    <sheet name="Formula building" sheetId="45" state="veryHidden" r:id="rId2"/>
    <sheet name="Budget Summary" sheetId="12" r:id="rId3"/>
    <sheet name="Financial Summary &amp; Reporting" sheetId="51" state="hidden" r:id="rId4"/>
    <sheet name="Budget Revision Summary" sheetId="52" state="hidden" r:id="rId5"/>
    <sheet name="Analytics" sheetId="53" state="hidden" r:id="rId6"/>
    <sheet name="Admin-Will be Hidden" sheetId="38" state="hidden" r:id="rId7"/>
    <sheet name="Grantee Org Personnel" sheetId="34" r:id="rId8"/>
    <sheet name="Grantee Org Research Costs" sheetId="39" r:id="rId9"/>
    <sheet name="SubOrg1 Personnel" sheetId="54" r:id="rId10"/>
    <sheet name="SubOrg1 Research Costs" sheetId="55" r:id="rId11"/>
    <sheet name="SubOrg2 Personnel" sheetId="56" r:id="rId12"/>
    <sheet name="SubOrg2 Research Costs" sheetId="57" r:id="rId13"/>
    <sheet name="ErrorCk" sheetId="10" r:id="rId14"/>
    <sheet name="Reporting Template" sheetId="37" state="veryHidden" r:id="rId15"/>
    <sheet name="Compatibility" sheetId="50" state="hidden" r:id="rId16"/>
  </sheets>
  <definedNames>
    <definedName name="Bud_Rev_Hder">'Financial Summary &amp; Reporting'!$I$5:$L$8</definedName>
    <definedName name="caps_Consulting">IF(grant_term=12,TEXT(ConsCap1,"$#,###"),TEXT(ConsCap1*2,"$#,###"))</definedName>
    <definedName name="CBC_1">'Admin-Will be Hidden'!$C$75</definedName>
    <definedName name="co_name">'Start Here'!$C$7</definedName>
    <definedName name="ConsCap1">'Admin-Will be Hidden'!$C$71</definedName>
    <definedName name="end_date">'Admin-Will be Hidden'!$C$11</definedName>
    <definedName name="end_period_1">'Admin-Will be Hidden'!$C$16</definedName>
    <definedName name="end_period_2">'Admin-Will be Hidden'!$D$16</definedName>
    <definedName name="end_period_3">'Admin-Will be Hidden'!$E$16</definedName>
    <definedName name="end_period_4">'Admin-Will be Hidden'!$F$16</definedName>
    <definedName name="grant_amount">'Start Here'!$C$13</definedName>
    <definedName name="grant_term">'Start Here'!$C$12</definedName>
    <definedName name="grantee_org">'Start Here'!$C$8</definedName>
    <definedName name="ind_cost_rate">'Start Here'!$C$17</definedName>
    <definedName name="List_BudgetVersion">tbl_BudgetVersionList[Budget Version List]</definedName>
    <definedName name="List_DataType">tbl_DataType[Data Collection Type]</definedName>
    <definedName name="List_DCostType">tbl_DCostType[Direct Cost Type]</definedName>
    <definedName name="Max_FR">'Admin-Will be Hidden'!$C$59</definedName>
    <definedName name="Max_Grant_Amount">TGC</definedName>
    <definedName name="NT_SSC1">'Admin-Will be Hidden'!$C$63</definedName>
    <definedName name="NT_SSMP">'Admin-Will be Hidden'!$C$64</definedName>
    <definedName name="NT_year1_sal">IF(OR(!$E1&gt;=Sal_Cap_Gen,!$F1=0),0,IF(!$E1&lt;=PI_SBL,MIN(NT_SSC1,!$E1*MIN(NT_SSMP,!$F1)),MIN(!$E1*MIN(NT_SSMP,!$F1),MAX((Sal_Cap_Gen-!$E1)*NT_SSC1*2/50000*0.5,0))))</definedName>
    <definedName name="NT_year2_sal">IF(grant_term=12,"N/A",IF(!$I1&gt;Sal_Cap_Gen,0,IF(!$I1&lt;=PI_SBL,MIN(!$I1*IF(ISNUMBER(!$J1),MIN(!$J1,NT_SSMP),0),NT_SSC1),MIN(!$I1*IF(ISNUMBER(!$J1),MIN(!$J1,NT_SSMP),0),MAX((Sal_Cap_Gen-!$I1)*NT_SSC1*2/50000*0.5,0)))))</definedName>
    <definedName name="org_consulting">'Grantee Org Research Costs'!$M$30</definedName>
    <definedName name="org_consulting_count">'Grantee Org Research Costs'!$D$22:$D$26</definedName>
    <definedName name="org_cop1">'Grantee Org Personnel'!$Z$10</definedName>
    <definedName name="org_cop2">'Grantee Org Personnel'!$Z$11</definedName>
    <definedName name="org_course_buyout">'Grantee Org Personnel'!$Z$20</definedName>
    <definedName name="org_data">'Grantee Org Research Costs'!$M$46</definedName>
    <definedName name="org_data_collection">'Grantee Org Research Costs'!$M$65</definedName>
    <definedName name="org_data_collection_range">'Grantee Org Research Costs'!$M$50:$M$63</definedName>
    <definedName name="org_direct">'Grantee Org Research Costs'!$M$81</definedName>
    <definedName name="org_direct_range">'Grantee Org Research Costs'!$M$69:$M$79</definedName>
    <definedName name="org_ind_dc">'Grantee Org Research Costs'!$M$85</definedName>
    <definedName name="org_ind_pers">'Grantee Org Personnel'!$Z$46+'Grantee Org Research Costs'!$M$32</definedName>
    <definedName name="org_nonstu">'Grantee Org Personnel'!$Z$30</definedName>
    <definedName name="org_personnel">'Grantee Org Personnel'!$Z$44</definedName>
    <definedName name="org_pi">'Grantee Org Personnel'!$Z$9</definedName>
    <definedName name="org_stu">'Grantee Org Personnel'!$Z$42</definedName>
    <definedName name="org_transfer">'Admin-Will be Hidden'!$C$6</definedName>
    <definedName name="PD_SSC1">'Admin-Will be Hidden'!$C$66</definedName>
    <definedName name="PD_SSMP">'Admin-Will be Hidden'!$C$67</definedName>
    <definedName name="PD_year1_sal">IF(OR(!$E1&gt;=Sal_Cap_Gen,!$F1=0),0,MIN(PD_SSC1*2,!$E1*!$F1))</definedName>
    <definedName name="PD_year2_sal">IF(grant_term=12, "N/A",IF(OR(!$I1&gt;=Sal_Cap_Gen,!$J1=0),0,MIN(PD_SSC1*2-PD_year1_sal,!$I1*IF(ISNUMBER(!$J1),!$J1,0))))</definedName>
    <definedName name="PGC">'Admin-Will be Hidden'!$C$52</definedName>
    <definedName name="PI_Name">'Start Here'!$C$14</definedName>
    <definedName name="PI_SBL">'Admin-Will be Hidden'!$C$58</definedName>
    <definedName name="_xlnm.Print_Area" localSheetId="2">'Budget Summary'!$A$1:$F$36</definedName>
    <definedName name="_xlnm.Print_Area" localSheetId="13">ErrorCk!$A$1:$G$25</definedName>
    <definedName name="_xlnm.Print_Area" localSheetId="7">'Grantee Org Personnel'!$A$1:$Z$47</definedName>
    <definedName name="_xlnm.Print_Area" localSheetId="8">'Grantee Org Research Costs'!$A$1:$M$85</definedName>
    <definedName name="_xlnm.Print_Area" localSheetId="0">'Start Here'!$A$1:$D$58</definedName>
    <definedName name="_xlnm.Print_Area" localSheetId="9">'SubOrg1 Personnel'!$A$1:$Z$47</definedName>
    <definedName name="_xlnm.Print_Area" localSheetId="10">'SubOrg1 Research Costs'!$A$1:$M$85</definedName>
    <definedName name="_xlnm.Print_Area" localSheetId="11">'SubOrg2 Personnel'!$A$1:$Z$47</definedName>
    <definedName name="_xlnm.Print_Area" localSheetId="12">'SubOrg2 Research Costs'!$A$1:$M$85</definedName>
    <definedName name="_xlnm.Print_Titles" localSheetId="3">'Financial Summary &amp; Reporting'!$A:$A</definedName>
    <definedName name="_xlnm.Print_Titles" localSheetId="7">'Grantee Org Personnel'!$A:$B,'Grantee Org Personnel'!$1:$7</definedName>
    <definedName name="_xlnm.Print_Titles" localSheetId="8">'Grantee Org Research Costs'!$1:$7</definedName>
    <definedName name="_xlnm.Print_Titles" localSheetId="9">'SubOrg1 Personnel'!$A:$B,'SubOrg1 Personnel'!$1:$7</definedName>
    <definedName name="_xlnm.Print_Titles" localSheetId="10">'SubOrg1 Research Costs'!$1:$7</definedName>
    <definedName name="_xlnm.Print_Titles" localSheetId="11">'SubOrg2 Personnel'!$A:$B,'SubOrg2 Personnel'!$1:$7</definedName>
    <definedName name="_xlnm.Print_Titles" localSheetId="12">'SubOrg2 Research Costs'!$1:$7</definedName>
    <definedName name="proj_title">'Start Here'!$C$10</definedName>
    <definedName name="ref_number">'Start Here'!$C$9</definedName>
    <definedName name="Rev_Start_Date">'Admin-Will be Hidden'!$C$10</definedName>
    <definedName name="Sal_Cap_Gen">'Admin-Will be Hidden'!$C$57</definedName>
    <definedName name="start_date">'Start Here'!$C$11</definedName>
    <definedName name="start_period_1">'Admin-Will be Hidden'!$C$15</definedName>
    <definedName name="start_period_2">'Admin-Will be Hidden'!$D$15</definedName>
    <definedName name="start_period_3">'Admin-Will be Hidden'!$E$15</definedName>
    <definedName name="start_period_4">'Admin-Will be Hidden'!$F$15</definedName>
    <definedName name="sub1_consulting">'SubOrg1 Research Costs'!$M$30</definedName>
    <definedName name="sub1_consulting_count">'SubOrg1 Research Costs'!$D$22:$D$26</definedName>
    <definedName name="sub1_cop1">'SubOrg1 Personnel'!$Z$10</definedName>
    <definedName name="sub1_cop2">'SubOrg1 Personnel'!$Z$11</definedName>
    <definedName name="sub1_course_buyout">'SubOrg1 Personnel'!$Z$20</definedName>
    <definedName name="sub1_data">'SubOrg1 Research Costs'!$M$46</definedName>
    <definedName name="sub1_data_collection">'SubOrg1 Research Costs'!$M$65</definedName>
    <definedName name="sub1_data_collection_range">'SubOrg1 Research Costs'!$M$50:$M$63</definedName>
    <definedName name="sub1_direct">'SubOrg1 Research Costs'!$M$81</definedName>
    <definedName name="sub1_direct_range">'SubOrg1 Research Costs'!$M$69:$M$79</definedName>
    <definedName name="sub1_ind_dc">'SubOrg1 Research Costs'!$M$85</definedName>
    <definedName name="sub1_ind_pers">'SubOrg1 Personnel'!$Z$46+'SubOrg1 Research Costs'!$M$32</definedName>
    <definedName name="sub1_nonstu">'SubOrg1 Personnel'!$Z$30</definedName>
    <definedName name="sub1_personnel">'SubOrg1 Personnel'!$Z$44</definedName>
    <definedName name="sub1_pi">'SubOrg1 Personnel'!$Z$9</definedName>
    <definedName name="sub1_stu">'SubOrg1 Personnel'!$Z$42</definedName>
    <definedName name="sub2_consulting">'SubOrg2 Research Costs'!$M$30</definedName>
    <definedName name="sub2_consulting_count">'SubOrg2 Research Costs'!$D$22:$D$26</definedName>
    <definedName name="sub2_cop1">'SubOrg2 Personnel'!$Z$10</definedName>
    <definedName name="sub2_cop2">'SubOrg2 Personnel'!$Z$11</definedName>
    <definedName name="sub2_course_buyout">'SubOrg2 Personnel'!$Z$20</definedName>
    <definedName name="sub2_data">'SubOrg2 Research Costs'!$M$46</definedName>
    <definedName name="sub2_data_collection">'SubOrg2 Research Costs'!$M$65</definedName>
    <definedName name="sub2_data_collection_range">'SubOrg2 Research Costs'!$M$50:$M$63</definedName>
    <definedName name="sub2_direct">'SubOrg2 Research Costs'!$M$81</definedName>
    <definedName name="sub2_direct_range">'SubOrg2 Research Costs'!$M$69:$M$79</definedName>
    <definedName name="sub2_ind_dc">'SubOrg2 Research Costs'!$M$85</definedName>
    <definedName name="sub2_ind_pers">'SubOrg2 Personnel'!$Z$46+'SubOrg2 Research Costs'!$M$32</definedName>
    <definedName name="sub2_nonstu">'SubOrg2 Personnel'!$Z$30</definedName>
    <definedName name="sub2_personnel">'SubOrg2 Personnel'!$Z$44</definedName>
    <definedName name="sub2_pi">'SubOrg2 Personnel'!$Z$9</definedName>
    <definedName name="sub2_stu">'SubOrg2 Personnel'!$Z$42</definedName>
    <definedName name="subcontractor1">'Start Here'!$C$15</definedName>
    <definedName name="subcontractor2">'Start Here'!$C$16</definedName>
    <definedName name="TGC">'Admin-Will be Hidden'!$C$51</definedName>
    <definedName name="TraCap">'Admin-Will be Hidden'!$C$73</definedName>
    <definedName name="TT_SSC1">'Admin-Will be Hidden'!$C$61</definedName>
    <definedName name="TT_year1_sal">IF(OR(!$E1&gt;=Sal_Cap_Gen,!$F1=0),0, IF(AND(grant_term=12,!$E1&lt;=PI_SBL),MIN(TT_SSC1,!$E1*!$F1), IF(AND(grant_term=12,!$E1&gt;PI_SBL),MIN(!$E1*!$F1,(Sal_Cap_Gen-!$E1)*TT_SSC1*2/50000*0.5), IF(AND(grant_term=24,!$E1&lt;=PI_SBL),MIN(TT_SSC1*2,!$E1*!$F1), IF(AND(grant_term=24,!$E1&gt;PI_SBL),MIN(!$E1*!$F1,(Sal_Cap_Gen-!$E1)*TT_SSC1*2/50000))))))</definedName>
    <definedName name="TT_year2_sal">IF(grant_term=12,"N/A",IF(AND(ISNUMBER(!$E1),!$E1&gt;0),IF(!$E1&lt;=PI_SBL,MIN(!$I1*!$J1,MAX(TT_SSC1*2-!$M1,0)),MIN(!$I1*!$J1,MAX((Sal_Cap_Gen-!$E1)*TT_SSC1*2/50000-!$M1,0))),IF(!$I1&lt;=PI_SBL,MIN(!$I1*!$J1,MAX(TT_SSC1*2-!$M1,0)),MIN(!$I1*!$J1,MAX((Sal_Cap_Gen-!$I1)*TT_SSC1*2/50000-!$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6" i="34" l="1"/>
  <c r="K11" i="34"/>
  <c r="J11" i="34"/>
  <c r="I11" i="34"/>
  <c r="K10" i="34"/>
  <c r="J10" i="34"/>
  <c r="I10" i="34"/>
  <c r="K9" i="34"/>
  <c r="J9" i="34"/>
  <c r="I9" i="34"/>
  <c r="K18" i="34"/>
  <c r="J18" i="34"/>
  <c r="I18" i="34"/>
  <c r="K17" i="34"/>
  <c r="J17" i="34"/>
  <c r="I17" i="34"/>
  <c r="K16" i="34"/>
  <c r="J16" i="34"/>
  <c r="I16" i="34"/>
  <c r="K27" i="34"/>
  <c r="J27" i="34"/>
  <c r="I27" i="34"/>
  <c r="K26" i="34"/>
  <c r="J26" i="34"/>
  <c r="I26" i="34"/>
  <c r="K25" i="34"/>
  <c r="J25" i="34"/>
  <c r="I25" i="34"/>
  <c r="K24" i="34"/>
  <c r="J24" i="34"/>
  <c r="I24" i="34"/>
  <c r="K23" i="34"/>
  <c r="J23" i="34"/>
  <c r="I23" i="34"/>
  <c r="K39" i="34"/>
  <c r="J39" i="34"/>
  <c r="I39" i="34"/>
  <c r="K38" i="34"/>
  <c r="J38" i="34"/>
  <c r="I38" i="34"/>
  <c r="K37" i="34"/>
  <c r="J37" i="34"/>
  <c r="I37" i="34"/>
  <c r="K36" i="34"/>
  <c r="J36" i="34"/>
  <c r="I36" i="34"/>
  <c r="K35" i="34"/>
  <c r="J35" i="34"/>
  <c r="I35" i="34"/>
  <c r="K34" i="34"/>
  <c r="J34" i="34"/>
  <c r="I34" i="34"/>
  <c r="K33" i="34"/>
  <c r="J33" i="34"/>
  <c r="I33" i="34"/>
  <c r="I78" i="39"/>
  <c r="I77" i="39"/>
  <c r="I76" i="39"/>
  <c r="I75" i="39"/>
  <c r="I74" i="39"/>
  <c r="I73" i="39"/>
  <c r="I72" i="39"/>
  <c r="I71" i="39"/>
  <c r="I70" i="39"/>
  <c r="K70" i="39" s="1"/>
  <c r="I69" i="39"/>
  <c r="K69" i="39" s="1"/>
  <c r="I62" i="39"/>
  <c r="I61" i="39"/>
  <c r="I60" i="39"/>
  <c r="I59" i="39"/>
  <c r="I58" i="39"/>
  <c r="I57" i="39"/>
  <c r="I56" i="39"/>
  <c r="I55" i="39"/>
  <c r="I54" i="39"/>
  <c r="I53" i="39"/>
  <c r="I52" i="39"/>
  <c r="I51" i="39"/>
  <c r="K51" i="39" s="1"/>
  <c r="I50" i="39"/>
  <c r="J25" i="39"/>
  <c r="I25" i="39"/>
  <c r="J24" i="39"/>
  <c r="I24" i="39"/>
  <c r="J23" i="39"/>
  <c r="I23" i="39"/>
  <c r="J22" i="39"/>
  <c r="I22" i="39"/>
  <c r="J15" i="39"/>
  <c r="I15" i="39"/>
  <c r="J14" i="39"/>
  <c r="I14" i="39"/>
  <c r="J13" i="39"/>
  <c r="I13" i="39"/>
  <c r="J12" i="39"/>
  <c r="I12" i="39"/>
  <c r="J11" i="39"/>
  <c r="I11" i="39"/>
  <c r="J10" i="39"/>
  <c r="I10" i="39"/>
  <c r="J9" i="39"/>
  <c r="I9" i="39"/>
  <c r="I16" i="39"/>
  <c r="J16" i="39"/>
  <c r="K50" i="39"/>
  <c r="K32" i="54"/>
  <c r="K32" i="56"/>
  <c r="K32" i="34"/>
  <c r="G32" i="54"/>
  <c r="G32" i="56"/>
  <c r="G32" i="34"/>
  <c r="C24" i="10" l="1"/>
  <c r="D33" i="10" a="1"/>
  <c r="D33" i="10" s="1"/>
  <c r="E33" i="10" a="1"/>
  <c r="E33" i="10" s="1"/>
  <c r="F33" i="10" s="1"/>
  <c r="D34" i="10" a="1"/>
  <c r="D34" i="10" s="1"/>
  <c r="E34" i="10" a="1"/>
  <c r="E34" i="10" s="1"/>
  <c r="F34" i="10" s="1"/>
  <c r="D35" i="10" a="1"/>
  <c r="D35" i="10" s="1"/>
  <c r="E35" i="10" a="1"/>
  <c r="E35" i="10" s="1"/>
  <c r="F35" i="10" s="1"/>
  <c r="D36" i="10" a="1"/>
  <c r="D36" i="10" s="1"/>
  <c r="E36" i="10" a="1"/>
  <c r="E36" i="10" s="1"/>
  <c r="F36" i="10" s="1"/>
  <c r="AB1" i="34"/>
  <c r="C25" i="10" a="1"/>
  <c r="B73" i="38"/>
  <c r="C21" i="10" a="1"/>
  <c r="C21" i="10" s="1"/>
  <c r="C25" i="10" l="1"/>
  <c r="C20" i="10"/>
  <c r="EA14" i="51"/>
  <c r="DV14" i="51"/>
  <c r="DU14" i="51"/>
  <c r="DT14" i="51"/>
  <c r="DR14" i="51"/>
  <c r="DQ14" i="51"/>
  <c r="DP14" i="51"/>
  <c r="DN14" i="51"/>
  <c r="DM14" i="51"/>
  <c r="DL14" i="51"/>
  <c r="CY14" i="51"/>
  <c r="CL14" i="51"/>
  <c r="DW14" i="51" s="1"/>
  <c r="CG14" i="51"/>
  <c r="CF14" i="51"/>
  <c r="CE14" i="51"/>
  <c r="CC14" i="51"/>
  <c r="CB14" i="51"/>
  <c r="CA14" i="51"/>
  <c r="BN14" i="51"/>
  <c r="BA14" i="51"/>
  <c r="DS14" i="51" s="1"/>
  <c r="AV14" i="51"/>
  <c r="AU14" i="51"/>
  <c r="AT14" i="51"/>
  <c r="AG14" i="51"/>
  <c r="X14" i="51"/>
  <c r="CD14" i="51" s="1"/>
  <c r="L14" i="51"/>
  <c r="A1" i="57"/>
  <c r="A1" i="56"/>
  <c r="A1" i="55"/>
  <c r="A1" i="54"/>
  <c r="CH14" i="51" l="1"/>
  <c r="AW14" i="51"/>
  <c r="DO14" i="51"/>
  <c r="I79" i="57" l="1"/>
  <c r="K79" i="57" s="1"/>
  <c r="G79" i="57"/>
  <c r="I78" i="57"/>
  <c r="K78" i="57" s="1"/>
  <c r="G78" i="57"/>
  <c r="I77" i="57"/>
  <c r="K77" i="57" s="1"/>
  <c r="G77" i="57"/>
  <c r="I76" i="57"/>
  <c r="K76" i="57" s="1"/>
  <c r="G76" i="57"/>
  <c r="I75" i="57"/>
  <c r="K75" i="57" s="1"/>
  <c r="G75" i="57"/>
  <c r="I74" i="57"/>
  <c r="K74" i="57" s="1"/>
  <c r="G74" i="57"/>
  <c r="I73" i="57"/>
  <c r="K73" i="57" s="1"/>
  <c r="G73" i="57"/>
  <c r="I72" i="57"/>
  <c r="K72" i="57" s="1"/>
  <c r="G72" i="57"/>
  <c r="I71" i="57"/>
  <c r="K71" i="57" s="1"/>
  <c r="G71" i="57"/>
  <c r="I70" i="57"/>
  <c r="K70" i="57" s="1"/>
  <c r="G70" i="57"/>
  <c r="I69" i="57"/>
  <c r="K69" i="57" s="1"/>
  <c r="G69" i="57"/>
  <c r="I63" i="57"/>
  <c r="K63" i="57" s="1"/>
  <c r="G63" i="57"/>
  <c r="I62" i="57"/>
  <c r="K62" i="57" s="1"/>
  <c r="G62" i="57"/>
  <c r="I61" i="57"/>
  <c r="K61" i="57" s="1"/>
  <c r="G61" i="57"/>
  <c r="I60" i="57"/>
  <c r="K60" i="57" s="1"/>
  <c r="G60" i="57"/>
  <c r="I59" i="57"/>
  <c r="K59" i="57" s="1"/>
  <c r="G59" i="57"/>
  <c r="I58" i="57"/>
  <c r="K58" i="57" s="1"/>
  <c r="G58" i="57"/>
  <c r="I57" i="57"/>
  <c r="K57" i="57" s="1"/>
  <c r="G57" i="57"/>
  <c r="I56" i="57"/>
  <c r="K56" i="57" s="1"/>
  <c r="G56" i="57"/>
  <c r="I55" i="57"/>
  <c r="K55" i="57" s="1"/>
  <c r="G55" i="57"/>
  <c r="I54" i="57"/>
  <c r="K54" i="57" s="1"/>
  <c r="G54" i="57"/>
  <c r="I53" i="57"/>
  <c r="K53" i="57" s="1"/>
  <c r="G53" i="57"/>
  <c r="I52" i="57"/>
  <c r="K52" i="57" s="1"/>
  <c r="G52" i="57"/>
  <c r="I51" i="57"/>
  <c r="K51" i="57" s="1"/>
  <c r="G51" i="57"/>
  <c r="I50" i="57"/>
  <c r="K50" i="57" s="1"/>
  <c r="G50" i="57"/>
  <c r="I44" i="57"/>
  <c r="K44" i="57" s="1"/>
  <c r="G44" i="57"/>
  <c r="I43" i="57"/>
  <c r="K43" i="57" s="1"/>
  <c r="G43" i="57"/>
  <c r="I42" i="57"/>
  <c r="K42" i="57" s="1"/>
  <c r="G42" i="57"/>
  <c r="I41" i="57"/>
  <c r="K41" i="57" s="1"/>
  <c r="G41" i="57"/>
  <c r="I40" i="57"/>
  <c r="K40" i="57" s="1"/>
  <c r="G40" i="57"/>
  <c r="I39" i="57"/>
  <c r="K39" i="57" s="1"/>
  <c r="G39" i="57"/>
  <c r="I38" i="57"/>
  <c r="K38" i="57" s="1"/>
  <c r="G38" i="57"/>
  <c r="I37" i="57"/>
  <c r="K37" i="57" s="1"/>
  <c r="G37" i="57"/>
  <c r="I36" i="57"/>
  <c r="K36" i="57" s="1"/>
  <c r="G36" i="57"/>
  <c r="J26" i="57"/>
  <c r="I26" i="57"/>
  <c r="G26" i="57"/>
  <c r="C26" i="57"/>
  <c r="J25" i="57"/>
  <c r="I25" i="57"/>
  <c r="G25" i="57"/>
  <c r="C25" i="57"/>
  <c r="J24" i="57"/>
  <c r="I24" i="57"/>
  <c r="G24" i="57"/>
  <c r="C24" i="57"/>
  <c r="J23" i="57"/>
  <c r="I23" i="57"/>
  <c r="G23" i="57"/>
  <c r="C23" i="57"/>
  <c r="J22" i="57"/>
  <c r="I22" i="57"/>
  <c r="G22" i="57"/>
  <c r="A21" i="57" a="1"/>
  <c r="A21" i="57" s="1"/>
  <c r="J16" i="57"/>
  <c r="I16" i="57"/>
  <c r="G16" i="57"/>
  <c r="J15" i="57"/>
  <c r="I15" i="57"/>
  <c r="G15" i="57"/>
  <c r="J14" i="57"/>
  <c r="I14" i="57"/>
  <c r="G14" i="57"/>
  <c r="J13" i="57"/>
  <c r="I13" i="57"/>
  <c r="G13" i="57"/>
  <c r="J12" i="57"/>
  <c r="I12" i="57"/>
  <c r="G12" i="57"/>
  <c r="J11" i="57"/>
  <c r="I11" i="57"/>
  <c r="G11" i="57"/>
  <c r="J10" i="57"/>
  <c r="I10" i="57"/>
  <c r="G10" i="57"/>
  <c r="J9" i="57"/>
  <c r="I9" i="57"/>
  <c r="K9" i="57" s="1"/>
  <c r="G9" i="57"/>
  <c r="I7" i="57"/>
  <c r="E7" i="57"/>
  <c r="A5" i="57"/>
  <c r="A4" i="57"/>
  <c r="A2" i="57"/>
  <c r="M40" i="56"/>
  <c r="K40" i="56"/>
  <c r="J40" i="56"/>
  <c r="I40" i="56"/>
  <c r="M39" i="56"/>
  <c r="R39" i="56" s="1"/>
  <c r="K39" i="56"/>
  <c r="J39" i="56"/>
  <c r="I39" i="56"/>
  <c r="M38" i="56"/>
  <c r="R38" i="56" s="1"/>
  <c r="K38" i="56"/>
  <c r="J38" i="56"/>
  <c r="I38" i="56"/>
  <c r="N38" i="56" s="1"/>
  <c r="M37" i="56"/>
  <c r="K37" i="56"/>
  <c r="J37" i="56"/>
  <c r="I37" i="56"/>
  <c r="M36" i="56"/>
  <c r="R36" i="56" s="1"/>
  <c r="W36" i="56" s="1"/>
  <c r="K36" i="56"/>
  <c r="J36" i="56"/>
  <c r="I36" i="56"/>
  <c r="N36" i="56" s="1"/>
  <c r="M35" i="56"/>
  <c r="R35" i="56" s="1"/>
  <c r="K35" i="56"/>
  <c r="J35" i="56"/>
  <c r="I35" i="56"/>
  <c r="M34" i="56"/>
  <c r="R34" i="56" s="1"/>
  <c r="K34" i="56"/>
  <c r="J34" i="56"/>
  <c r="I34" i="56"/>
  <c r="M33" i="56"/>
  <c r="K33" i="56"/>
  <c r="J33" i="56"/>
  <c r="I33" i="56"/>
  <c r="N33" i="56" s="1"/>
  <c r="N28" i="56" a="1"/>
  <c r="N28" i="56" s="1"/>
  <c r="M28" i="56" a="1"/>
  <c r="M28" i="56" s="1"/>
  <c r="K28" i="56"/>
  <c r="J28" i="56"/>
  <c r="I28" i="56"/>
  <c r="N27" i="56" a="1"/>
  <c r="N27" i="56" s="1"/>
  <c r="M27" i="56" a="1"/>
  <c r="M27" i="56" s="1"/>
  <c r="K27" i="56"/>
  <c r="J27" i="56"/>
  <c r="I27" i="56"/>
  <c r="N26" i="56" a="1"/>
  <c r="N26" i="56" s="1"/>
  <c r="M26" i="56" a="1"/>
  <c r="M26" i="56" s="1"/>
  <c r="K26" i="56"/>
  <c r="J26" i="56"/>
  <c r="I26" i="56"/>
  <c r="N25" i="56" a="1"/>
  <c r="N25" i="56" s="1"/>
  <c r="M25" i="56" a="1"/>
  <c r="M25" i="56" s="1"/>
  <c r="K25" i="56"/>
  <c r="J25" i="56"/>
  <c r="I25" i="56"/>
  <c r="N24" i="56" a="1"/>
  <c r="N24" i="56" s="1"/>
  <c r="M24" i="56" a="1"/>
  <c r="M24" i="56" s="1"/>
  <c r="K24" i="56"/>
  <c r="J24" i="56"/>
  <c r="I24" i="56"/>
  <c r="N23" i="56" a="1"/>
  <c r="N23" i="56" s="1"/>
  <c r="M23" i="56" a="1"/>
  <c r="M23" i="56" s="1"/>
  <c r="K23" i="56"/>
  <c r="J23" i="56"/>
  <c r="I23" i="56"/>
  <c r="K22" i="56"/>
  <c r="G22" i="56"/>
  <c r="M18" i="56"/>
  <c r="R18" i="56" s="1"/>
  <c r="K18" i="56"/>
  <c r="J18" i="56"/>
  <c r="I18" i="56"/>
  <c r="N18" i="56" s="1"/>
  <c r="M17" i="56"/>
  <c r="K17" i="56"/>
  <c r="J17" i="56"/>
  <c r="I17" i="56"/>
  <c r="M16" i="56"/>
  <c r="R16" i="56" s="1"/>
  <c r="K16" i="56"/>
  <c r="J16" i="56"/>
  <c r="I16" i="56"/>
  <c r="K15" i="56"/>
  <c r="G15" i="56"/>
  <c r="N11" i="56" a="1"/>
  <c r="N11" i="56" s="1"/>
  <c r="M11" i="56" a="1"/>
  <c r="M11" i="56" s="1"/>
  <c r="K11" i="56"/>
  <c r="J11" i="56"/>
  <c r="I11" i="56"/>
  <c r="N10" i="56" a="1"/>
  <c r="N10" i="56" s="1"/>
  <c r="M10" i="56" a="1"/>
  <c r="M10" i="56" s="1"/>
  <c r="K10" i="56"/>
  <c r="J10" i="56"/>
  <c r="I10" i="56"/>
  <c r="N9" i="56" a="1"/>
  <c r="N9" i="56" s="1"/>
  <c r="M9" i="56" a="1"/>
  <c r="M9" i="56" s="1"/>
  <c r="K9" i="56"/>
  <c r="J9" i="56"/>
  <c r="I9" i="56"/>
  <c r="K8" i="56"/>
  <c r="G8" i="56"/>
  <c r="I7" i="56"/>
  <c r="E7" i="56"/>
  <c r="A5" i="56"/>
  <c r="A4" i="56"/>
  <c r="A2" i="56"/>
  <c r="AB1" i="56"/>
  <c r="I79" i="55"/>
  <c r="K79" i="55" s="1"/>
  <c r="G79" i="55"/>
  <c r="I78" i="55"/>
  <c r="K78" i="55" s="1"/>
  <c r="G78" i="55"/>
  <c r="I77" i="55"/>
  <c r="K77" i="55" s="1"/>
  <c r="G77" i="55"/>
  <c r="I76" i="55"/>
  <c r="K76" i="55" s="1"/>
  <c r="G76" i="55"/>
  <c r="I75" i="55"/>
  <c r="K75" i="55" s="1"/>
  <c r="G75" i="55"/>
  <c r="I74" i="55"/>
  <c r="K74" i="55" s="1"/>
  <c r="G74" i="55"/>
  <c r="I73" i="55"/>
  <c r="K73" i="55" s="1"/>
  <c r="G73" i="55"/>
  <c r="I72" i="55"/>
  <c r="K72" i="55" s="1"/>
  <c r="G72" i="55"/>
  <c r="I71" i="55"/>
  <c r="K71" i="55" s="1"/>
  <c r="G71" i="55"/>
  <c r="I70" i="55"/>
  <c r="K70" i="55" s="1"/>
  <c r="G70" i="55"/>
  <c r="I69" i="55"/>
  <c r="K69" i="55" s="1"/>
  <c r="G69" i="55"/>
  <c r="I63" i="55"/>
  <c r="K63" i="55" s="1"/>
  <c r="G63" i="55"/>
  <c r="I62" i="55"/>
  <c r="K62" i="55" s="1"/>
  <c r="G62" i="55"/>
  <c r="I61" i="55"/>
  <c r="K61" i="55" s="1"/>
  <c r="G61" i="55"/>
  <c r="I60" i="55"/>
  <c r="K60" i="55" s="1"/>
  <c r="G60" i="55"/>
  <c r="I59" i="55"/>
  <c r="K59" i="55" s="1"/>
  <c r="G59" i="55"/>
  <c r="I58" i="55"/>
  <c r="K58" i="55" s="1"/>
  <c r="G58" i="55"/>
  <c r="I57" i="55"/>
  <c r="K57" i="55" s="1"/>
  <c r="G57" i="55"/>
  <c r="I56" i="55"/>
  <c r="K56" i="55" s="1"/>
  <c r="G56" i="55"/>
  <c r="I55" i="55"/>
  <c r="K55" i="55" s="1"/>
  <c r="G55" i="55"/>
  <c r="I54" i="55"/>
  <c r="K54" i="55" s="1"/>
  <c r="G54" i="55"/>
  <c r="I53" i="55"/>
  <c r="K53" i="55" s="1"/>
  <c r="G53" i="55"/>
  <c r="I52" i="55"/>
  <c r="K52" i="55" s="1"/>
  <c r="G52" i="55"/>
  <c r="I51" i="55"/>
  <c r="K51" i="55" s="1"/>
  <c r="G51" i="55"/>
  <c r="I50" i="55"/>
  <c r="K50" i="55" s="1"/>
  <c r="G50" i="55"/>
  <c r="I44" i="55"/>
  <c r="K44" i="55" s="1"/>
  <c r="G44" i="55"/>
  <c r="I43" i="55"/>
  <c r="K43" i="55" s="1"/>
  <c r="G43" i="55"/>
  <c r="I42" i="55"/>
  <c r="K42" i="55" s="1"/>
  <c r="G42" i="55"/>
  <c r="I41" i="55"/>
  <c r="K41" i="55" s="1"/>
  <c r="G41" i="55"/>
  <c r="I40" i="55"/>
  <c r="K40" i="55" s="1"/>
  <c r="G40" i="55"/>
  <c r="I39" i="55"/>
  <c r="K39" i="55" s="1"/>
  <c r="G39" i="55"/>
  <c r="I38" i="55"/>
  <c r="K38" i="55" s="1"/>
  <c r="G38" i="55"/>
  <c r="I37" i="55"/>
  <c r="K37" i="55" s="1"/>
  <c r="G37" i="55"/>
  <c r="I36" i="55"/>
  <c r="K36" i="55" s="1"/>
  <c r="G36" i="55"/>
  <c r="J26" i="55"/>
  <c r="I26" i="55"/>
  <c r="K26" i="55" s="1"/>
  <c r="G26" i="55"/>
  <c r="C26" i="55"/>
  <c r="J25" i="55"/>
  <c r="I25" i="55"/>
  <c r="G25" i="55"/>
  <c r="C25" i="55"/>
  <c r="J24" i="55"/>
  <c r="I24" i="55"/>
  <c r="K24" i="55" s="1"/>
  <c r="G24" i="55"/>
  <c r="C24" i="55"/>
  <c r="J23" i="55"/>
  <c r="I23" i="55"/>
  <c r="G23" i="55"/>
  <c r="C23" i="55"/>
  <c r="J22" i="55"/>
  <c r="I22" i="55"/>
  <c r="G22" i="55"/>
  <c r="A21" i="55" a="1"/>
  <c r="A21" i="55" s="1"/>
  <c r="J16" i="55"/>
  <c r="I16" i="55"/>
  <c r="G16" i="55"/>
  <c r="J15" i="55"/>
  <c r="I15" i="55"/>
  <c r="G15" i="55"/>
  <c r="J14" i="55"/>
  <c r="I14" i="55"/>
  <c r="G14" i="55"/>
  <c r="J13" i="55"/>
  <c r="I13" i="55"/>
  <c r="G13" i="55"/>
  <c r="J12" i="55"/>
  <c r="I12" i="55"/>
  <c r="K12" i="55" s="1"/>
  <c r="G12" i="55"/>
  <c r="J11" i="55"/>
  <c r="I11" i="55"/>
  <c r="K11" i="55" s="1"/>
  <c r="G11" i="55"/>
  <c r="J10" i="55"/>
  <c r="I10" i="55"/>
  <c r="K10" i="55" s="1"/>
  <c r="G10" i="55"/>
  <c r="J9" i="55"/>
  <c r="I9" i="55"/>
  <c r="K9" i="55" s="1"/>
  <c r="G9" i="55"/>
  <c r="I7" i="55"/>
  <c r="E7" i="55"/>
  <c r="A5" i="55"/>
  <c r="A4" i="55"/>
  <c r="A2" i="55"/>
  <c r="M40" i="54"/>
  <c r="K40" i="54"/>
  <c r="J40" i="54"/>
  <c r="I40" i="54"/>
  <c r="M39" i="54"/>
  <c r="K39" i="54"/>
  <c r="J39" i="54"/>
  <c r="I39" i="54"/>
  <c r="N39" i="54" s="1"/>
  <c r="M38" i="54"/>
  <c r="R38" i="54" s="1"/>
  <c r="K38" i="54"/>
  <c r="J38" i="54"/>
  <c r="I38" i="54"/>
  <c r="M37" i="54"/>
  <c r="R37" i="54" s="1"/>
  <c r="K37" i="54"/>
  <c r="J37" i="54"/>
  <c r="I37" i="54"/>
  <c r="M36" i="54"/>
  <c r="R36" i="54" s="1"/>
  <c r="K36" i="54"/>
  <c r="J36" i="54"/>
  <c r="I36" i="54"/>
  <c r="M35" i="54"/>
  <c r="K35" i="54"/>
  <c r="J35" i="54"/>
  <c r="I35" i="54"/>
  <c r="M34" i="54"/>
  <c r="R34" i="54" s="1"/>
  <c r="K34" i="54"/>
  <c r="J34" i="54"/>
  <c r="I34" i="54"/>
  <c r="M33" i="54"/>
  <c r="R33" i="54" s="1"/>
  <c r="K33" i="54"/>
  <c r="J33" i="54"/>
  <c r="I33" i="54"/>
  <c r="N28" i="54" a="1"/>
  <c r="N28" i="54" s="1"/>
  <c r="M28" i="54" a="1"/>
  <c r="M28" i="54" s="1"/>
  <c r="K28" i="54"/>
  <c r="J28" i="54"/>
  <c r="I28" i="54"/>
  <c r="N27" i="54" a="1"/>
  <c r="N27" i="54" s="1"/>
  <c r="M27" i="54" a="1"/>
  <c r="M27" i="54" s="1"/>
  <c r="K27" i="54"/>
  <c r="J27" i="54"/>
  <c r="I27" i="54"/>
  <c r="N26" i="54" a="1"/>
  <c r="N26" i="54" s="1"/>
  <c r="M26" i="54" a="1"/>
  <c r="M26" i="54" s="1"/>
  <c r="K26" i="54"/>
  <c r="J26" i="54"/>
  <c r="I26" i="54"/>
  <c r="N25" i="54" a="1"/>
  <c r="N25" i="54" s="1"/>
  <c r="M25" i="54" a="1"/>
  <c r="M25" i="54" s="1"/>
  <c r="K25" i="54"/>
  <c r="J25" i="54"/>
  <c r="I25" i="54"/>
  <c r="N24" i="54" a="1"/>
  <c r="N24" i="54" s="1"/>
  <c r="M24" i="54" a="1"/>
  <c r="M24" i="54" s="1"/>
  <c r="K24" i="54"/>
  <c r="J24" i="54"/>
  <c r="I24" i="54"/>
  <c r="N23" i="54" a="1"/>
  <c r="N23" i="54" s="1"/>
  <c r="M23" i="54" a="1"/>
  <c r="M23" i="54" s="1"/>
  <c r="K23" i="54"/>
  <c r="J23" i="54"/>
  <c r="I23" i="54"/>
  <c r="K22" i="54"/>
  <c r="G22" i="54"/>
  <c r="M18" i="54"/>
  <c r="K18" i="54"/>
  <c r="J18" i="54"/>
  <c r="I18" i="54"/>
  <c r="M17" i="54"/>
  <c r="R17" i="54" s="1"/>
  <c r="K17" i="54"/>
  <c r="J17" i="54"/>
  <c r="I17" i="54"/>
  <c r="N17" i="54" s="1"/>
  <c r="M16" i="54"/>
  <c r="K16" i="54"/>
  <c r="J16" i="54"/>
  <c r="I16" i="54"/>
  <c r="K15" i="54"/>
  <c r="G15" i="54"/>
  <c r="N11" i="54" a="1"/>
  <c r="N11" i="54" s="1"/>
  <c r="M11" i="54" a="1"/>
  <c r="M11" i="54" s="1"/>
  <c r="K11" i="54"/>
  <c r="J11" i="54"/>
  <c r="I11" i="54"/>
  <c r="N10" i="54" a="1"/>
  <c r="N10" i="54" s="1"/>
  <c r="M10" i="54" a="1"/>
  <c r="M10" i="54" s="1"/>
  <c r="K10" i="54"/>
  <c r="J10" i="54"/>
  <c r="I10" i="54"/>
  <c r="M9" i="54" a="1"/>
  <c r="M9" i="54" s="1"/>
  <c r="K9" i="54"/>
  <c r="J9" i="54"/>
  <c r="I9" i="54"/>
  <c r="K8" i="54"/>
  <c r="G8" i="54"/>
  <c r="I7" i="54"/>
  <c r="E7" i="54"/>
  <c r="A5" i="54"/>
  <c r="A4" i="54"/>
  <c r="A2" i="54"/>
  <c r="AB1" i="54"/>
  <c r="C17" i="5"/>
  <c r="M17" i="34"/>
  <c r="R17" i="34" s="1"/>
  <c r="M18" i="34"/>
  <c r="M16" i="34"/>
  <c r="G65" i="55" l="1"/>
  <c r="G65" i="57"/>
  <c r="N34" i="54"/>
  <c r="S34" i="54" s="1"/>
  <c r="U34" i="54" s="1"/>
  <c r="K15" i="57"/>
  <c r="N16" i="56"/>
  <c r="P16" i="56" s="1"/>
  <c r="K13" i="55"/>
  <c r="M13" i="55" s="1"/>
  <c r="N16" i="54"/>
  <c r="P16" i="54" s="1"/>
  <c r="K15" i="55"/>
  <c r="M15" i="55" s="1"/>
  <c r="K26" i="57"/>
  <c r="M26" i="57" s="1"/>
  <c r="N9" i="54" a="1"/>
  <c r="N9" i="54" s="1"/>
  <c r="P9" i="54" s="1"/>
  <c r="K10" i="57"/>
  <c r="N17" i="56"/>
  <c r="N20" i="56" s="1"/>
  <c r="M39" i="57"/>
  <c r="N18" i="54"/>
  <c r="N40" i="54"/>
  <c r="P40" i="54" s="1"/>
  <c r="K24" i="57"/>
  <c r="M24" i="57" s="1"/>
  <c r="N37" i="54"/>
  <c r="P37" i="54" s="1"/>
  <c r="N35" i="56"/>
  <c r="P35" i="56" s="1"/>
  <c r="N40" i="56"/>
  <c r="S40" i="56" s="1"/>
  <c r="X40" i="56" s="1"/>
  <c r="G81" i="57"/>
  <c r="M41" i="57"/>
  <c r="M43" i="57"/>
  <c r="M60" i="57"/>
  <c r="M53" i="57"/>
  <c r="M62" i="57"/>
  <c r="R16" i="54"/>
  <c r="W16" i="54" s="1"/>
  <c r="M71" i="55"/>
  <c r="M78" i="55"/>
  <c r="M10" i="55"/>
  <c r="P18" i="56"/>
  <c r="R33" i="56"/>
  <c r="W33" i="56" s="1"/>
  <c r="P36" i="56"/>
  <c r="R37" i="56"/>
  <c r="W37" i="56" s="1"/>
  <c r="M20" i="56"/>
  <c r="M58" i="57"/>
  <c r="M74" i="57"/>
  <c r="M38" i="57"/>
  <c r="M75" i="57"/>
  <c r="M71" i="57"/>
  <c r="M78" i="57"/>
  <c r="M51" i="57"/>
  <c r="M40" i="57"/>
  <c r="M42" i="57"/>
  <c r="M76" i="57"/>
  <c r="G46" i="57"/>
  <c r="K14" i="55"/>
  <c r="M14" i="55" s="1"/>
  <c r="K23" i="55"/>
  <c r="M23" i="55" s="1"/>
  <c r="K16" i="57"/>
  <c r="M16" i="57" s="1"/>
  <c r="K12" i="57"/>
  <c r="M12" i="57" s="1"/>
  <c r="N38" i="54"/>
  <c r="S38" i="54" s="1"/>
  <c r="U38" i="54" s="1"/>
  <c r="M58" i="55"/>
  <c r="M70" i="55"/>
  <c r="M77" i="55"/>
  <c r="M52" i="57"/>
  <c r="M59" i="57"/>
  <c r="K13" i="57"/>
  <c r="M13" i="57" s="1"/>
  <c r="N34" i="56"/>
  <c r="P34" i="56" s="1"/>
  <c r="N36" i="54"/>
  <c r="N37" i="56"/>
  <c r="S37" i="56" s="1"/>
  <c r="K23" i="57"/>
  <c r="M23" i="57" s="1"/>
  <c r="M54" i="57"/>
  <c r="M61" i="57"/>
  <c r="N16" i="34"/>
  <c r="P16" i="34" s="1"/>
  <c r="K22" i="57"/>
  <c r="M22" i="57" s="1"/>
  <c r="K16" i="55"/>
  <c r="M16" i="55" s="1"/>
  <c r="K11" i="57"/>
  <c r="M37" i="57"/>
  <c r="M79" i="57"/>
  <c r="M10" i="57"/>
  <c r="K14" i="57"/>
  <c r="K22" i="55"/>
  <c r="M22" i="55" s="1"/>
  <c r="N39" i="56"/>
  <c r="S39" i="56" s="1"/>
  <c r="K25" i="57"/>
  <c r="M25" i="57" s="1"/>
  <c r="N35" i="54"/>
  <c r="P35" i="54" s="1"/>
  <c r="S11" i="56"/>
  <c r="X11" i="56" s="1"/>
  <c r="N33" i="54"/>
  <c r="S33" i="54" s="1"/>
  <c r="X33" i="54" s="1"/>
  <c r="K25" i="55"/>
  <c r="M25" i="55" s="1"/>
  <c r="S33" i="56"/>
  <c r="X33" i="56" s="1"/>
  <c r="M37" i="55"/>
  <c r="M50" i="55"/>
  <c r="M76" i="55"/>
  <c r="M70" i="57"/>
  <c r="M77" i="57"/>
  <c r="M44" i="57"/>
  <c r="M24" i="55"/>
  <c r="P38" i="56"/>
  <c r="M40" i="55"/>
  <c r="S25" i="56"/>
  <c r="X25" i="56" s="1"/>
  <c r="M55" i="57"/>
  <c r="M56" i="57"/>
  <c r="M15" i="57"/>
  <c r="M57" i="57"/>
  <c r="M63" i="57"/>
  <c r="M56" i="55"/>
  <c r="M63" i="55"/>
  <c r="M38" i="55"/>
  <c r="M57" i="55"/>
  <c r="M39" i="55"/>
  <c r="M52" i="55"/>
  <c r="M53" i="55"/>
  <c r="M72" i="55"/>
  <c r="M79" i="55"/>
  <c r="M54" i="55"/>
  <c r="M61" i="55"/>
  <c r="M60" i="55"/>
  <c r="G46" i="55"/>
  <c r="M55" i="55"/>
  <c r="W34" i="54"/>
  <c r="R18" i="54"/>
  <c r="W18" i="54" s="1"/>
  <c r="R35" i="54"/>
  <c r="W35" i="54" s="1"/>
  <c r="K46" i="57"/>
  <c r="M36" i="57"/>
  <c r="M50" i="57"/>
  <c r="M72" i="57"/>
  <c r="K81" i="57"/>
  <c r="M69" i="57"/>
  <c r="K65" i="57"/>
  <c r="M73" i="57"/>
  <c r="S28" i="56"/>
  <c r="X28" i="56" s="1"/>
  <c r="G18" i="57"/>
  <c r="S24" i="56"/>
  <c r="X24" i="56" s="1"/>
  <c r="S38" i="56"/>
  <c r="U38" i="56" s="1"/>
  <c r="S26" i="56"/>
  <c r="X26" i="56" s="1"/>
  <c r="M42" i="55"/>
  <c r="M73" i="55"/>
  <c r="R17" i="56"/>
  <c r="W17" i="56" s="1"/>
  <c r="M9" i="57"/>
  <c r="G28" i="57"/>
  <c r="S27" i="56"/>
  <c r="X27" i="56" s="1"/>
  <c r="S18" i="56"/>
  <c r="X18" i="56" s="1"/>
  <c r="M75" i="55"/>
  <c r="N30" i="56"/>
  <c r="S23" i="56"/>
  <c r="X23" i="56" s="1"/>
  <c r="S10" i="56"/>
  <c r="X10" i="56" s="1"/>
  <c r="R24" i="56"/>
  <c r="P24" i="56"/>
  <c r="P10" i="56"/>
  <c r="R10" i="56"/>
  <c r="W10" i="56" s="1"/>
  <c r="W39" i="56"/>
  <c r="S9" i="56"/>
  <c r="X9" i="56" s="1"/>
  <c r="N13" i="56"/>
  <c r="R27" i="56"/>
  <c r="P27" i="56"/>
  <c r="W16" i="56"/>
  <c r="R26" i="56"/>
  <c r="W26" i="56" s="1"/>
  <c r="P26" i="56"/>
  <c r="M13" i="56"/>
  <c r="R9" i="56"/>
  <c r="W9" i="56" s="1"/>
  <c r="P9" i="56"/>
  <c r="W35" i="56"/>
  <c r="R28" i="56"/>
  <c r="P28" i="56"/>
  <c r="R11" i="56"/>
  <c r="P11" i="56"/>
  <c r="R25" i="56"/>
  <c r="P25" i="56"/>
  <c r="R23" i="56"/>
  <c r="P23" i="56"/>
  <c r="M30" i="56"/>
  <c r="W18" i="56"/>
  <c r="S36" i="56"/>
  <c r="U36" i="56" s="1"/>
  <c r="W38" i="56"/>
  <c r="K81" i="55"/>
  <c r="M12" i="55"/>
  <c r="M74" i="55"/>
  <c r="M42" i="56"/>
  <c r="P33" i="56"/>
  <c r="M26" i="55"/>
  <c r="M41" i="55"/>
  <c r="W34" i="56"/>
  <c r="M20" i="54"/>
  <c r="S24" i="54"/>
  <c r="X24" i="54" s="1"/>
  <c r="R40" i="56"/>
  <c r="S17" i="54"/>
  <c r="U17" i="54" s="1"/>
  <c r="M43" i="55"/>
  <c r="M44" i="55"/>
  <c r="M62" i="55"/>
  <c r="M59" i="55"/>
  <c r="K46" i="55"/>
  <c r="M51" i="55"/>
  <c r="M69" i="55"/>
  <c r="S11" i="54"/>
  <c r="X11" i="54" s="1"/>
  <c r="S26" i="54"/>
  <c r="X26" i="54" s="1"/>
  <c r="S28" i="54"/>
  <c r="X28" i="54" s="1"/>
  <c r="S39" i="54"/>
  <c r="X39" i="54" s="1"/>
  <c r="G18" i="55"/>
  <c r="M11" i="55"/>
  <c r="G81" i="55"/>
  <c r="M9" i="55"/>
  <c r="G28" i="55"/>
  <c r="S27" i="54"/>
  <c r="X27" i="54" s="1"/>
  <c r="S25" i="54"/>
  <c r="X25" i="54" s="1"/>
  <c r="M36" i="55"/>
  <c r="P17" i="54"/>
  <c r="S23" i="54"/>
  <c r="X23" i="54" s="1"/>
  <c r="N30" i="54"/>
  <c r="P26" i="54"/>
  <c r="R26" i="54"/>
  <c r="R28" i="54"/>
  <c r="P28" i="54"/>
  <c r="M13" i="54"/>
  <c r="R9" i="54"/>
  <c r="W9" i="54" s="1"/>
  <c r="P24" i="54"/>
  <c r="R24" i="54"/>
  <c r="R10" i="54"/>
  <c r="W10" i="54" s="1"/>
  <c r="P10" i="54"/>
  <c r="R27" i="54"/>
  <c r="P27" i="54"/>
  <c r="W38" i="54"/>
  <c r="P11" i="54"/>
  <c r="R11" i="54"/>
  <c r="W11" i="54" s="1"/>
  <c r="S10" i="54"/>
  <c r="X10" i="54" s="1"/>
  <c r="P25" i="54"/>
  <c r="R25" i="54"/>
  <c r="W37" i="54"/>
  <c r="P23" i="54"/>
  <c r="R23" i="54"/>
  <c r="W23" i="54" s="1"/>
  <c r="M30" i="54"/>
  <c r="M42" i="54"/>
  <c r="W17" i="54"/>
  <c r="W36" i="54"/>
  <c r="W33" i="54"/>
  <c r="P39" i="54"/>
  <c r="R40" i="54"/>
  <c r="R39" i="54"/>
  <c r="W17" i="34"/>
  <c r="R18" i="34"/>
  <c r="R16" i="34"/>
  <c r="G30" i="57" l="1"/>
  <c r="G32" i="57" s="1"/>
  <c r="N20" i="54"/>
  <c r="P34" i="54"/>
  <c r="G30" i="55"/>
  <c r="G32" i="55" s="1"/>
  <c r="P18" i="54"/>
  <c r="P20" i="54" s="1"/>
  <c r="S16" i="54"/>
  <c r="U16" i="54" s="1"/>
  <c r="S35" i="56"/>
  <c r="U35" i="56" s="1"/>
  <c r="G83" i="55"/>
  <c r="G85" i="55" s="1"/>
  <c r="G83" i="57"/>
  <c r="G85" i="57" s="1"/>
  <c r="P40" i="56"/>
  <c r="S40" i="54"/>
  <c r="X40" i="54" s="1"/>
  <c r="S16" i="56"/>
  <c r="X16" i="56" s="1"/>
  <c r="P17" i="56"/>
  <c r="P20" i="56" s="1"/>
  <c r="U37" i="56"/>
  <c r="S17" i="56"/>
  <c r="U17" i="56" s="1"/>
  <c r="N13" i="54"/>
  <c r="S9" i="54"/>
  <c r="X9" i="54" s="1"/>
  <c r="Z9" i="54" s="1"/>
  <c r="S18" i="54"/>
  <c r="X18" i="54" s="1"/>
  <c r="S37" i="54"/>
  <c r="U37" i="54" s="1"/>
  <c r="R20" i="56"/>
  <c r="X36" i="56"/>
  <c r="Z36" i="56" s="1"/>
  <c r="U11" i="56"/>
  <c r="P38" i="54"/>
  <c r="X13" i="54"/>
  <c r="S35" i="54"/>
  <c r="X35" i="54" s="1"/>
  <c r="Z35" i="54" s="1"/>
  <c r="N42" i="54"/>
  <c r="P33" i="54"/>
  <c r="X37" i="54"/>
  <c r="Z37" i="54" s="1"/>
  <c r="Z33" i="56"/>
  <c r="U28" i="56"/>
  <c r="K18" i="57"/>
  <c r="K30" i="57" s="1"/>
  <c r="K32" i="57" s="1"/>
  <c r="M32" i="57" s="1"/>
  <c r="P36" i="54"/>
  <c r="X30" i="54"/>
  <c r="K18" i="55"/>
  <c r="P37" i="56"/>
  <c r="S34" i="56"/>
  <c r="U34" i="56" s="1"/>
  <c r="U33" i="56"/>
  <c r="S36" i="54"/>
  <c r="U36" i="54" s="1"/>
  <c r="Z10" i="56"/>
  <c r="X39" i="56"/>
  <c r="Z39" i="56" s="1"/>
  <c r="U39" i="56"/>
  <c r="S20" i="56"/>
  <c r="U18" i="56"/>
  <c r="P39" i="56"/>
  <c r="K28" i="55"/>
  <c r="M14" i="57"/>
  <c r="M11" i="57"/>
  <c r="U25" i="56"/>
  <c r="N42" i="56"/>
  <c r="N44" i="56" s="1"/>
  <c r="N46" i="56" s="1"/>
  <c r="K28" i="57"/>
  <c r="U24" i="56"/>
  <c r="M28" i="57"/>
  <c r="X30" i="56"/>
  <c r="X13" i="56"/>
  <c r="M65" i="57"/>
  <c r="X37" i="56"/>
  <c r="Z37" i="56" s="1"/>
  <c r="M46" i="57"/>
  <c r="X35" i="56"/>
  <c r="Z35" i="56" s="1"/>
  <c r="U27" i="54"/>
  <c r="K83" i="57"/>
  <c r="K85" i="57" s="1"/>
  <c r="Z11" i="54"/>
  <c r="K65" i="55"/>
  <c r="K83" i="55" s="1"/>
  <c r="K85" i="55" s="1"/>
  <c r="Z26" i="56"/>
  <c r="X38" i="56"/>
  <c r="Z38" i="56" s="1"/>
  <c r="U26" i="56"/>
  <c r="Z10" i="54"/>
  <c r="U16" i="56"/>
  <c r="X16" i="54"/>
  <c r="Z18" i="54"/>
  <c r="X34" i="54"/>
  <c r="Z18" i="56"/>
  <c r="X17" i="56"/>
  <c r="X17" i="54"/>
  <c r="Z17" i="54" s="1"/>
  <c r="X38" i="54"/>
  <c r="Z38" i="54" s="1"/>
  <c r="M81" i="57"/>
  <c r="M28" i="55"/>
  <c r="U24" i="54"/>
  <c r="R20" i="54"/>
  <c r="S30" i="56"/>
  <c r="U27" i="56"/>
  <c r="U40" i="56"/>
  <c r="P30" i="56"/>
  <c r="M44" i="56"/>
  <c r="M46" i="56" s="1"/>
  <c r="M46" i="55"/>
  <c r="W28" i="56"/>
  <c r="Z28" i="56" s="1"/>
  <c r="U10" i="56"/>
  <c r="M65" i="55"/>
  <c r="Z16" i="56"/>
  <c r="W20" i="56"/>
  <c r="W40" i="56"/>
  <c r="Z40" i="56" s="1"/>
  <c r="P13" i="56"/>
  <c r="U39" i="54"/>
  <c r="R42" i="56"/>
  <c r="U40" i="54"/>
  <c r="W25" i="56"/>
  <c r="Z25" i="56" s="1"/>
  <c r="Z9" i="56"/>
  <c r="W27" i="56"/>
  <c r="Z27" i="56" s="1"/>
  <c r="W24" i="56"/>
  <c r="Z24" i="56" s="1"/>
  <c r="U28" i="54"/>
  <c r="U9" i="56"/>
  <c r="R13" i="56"/>
  <c r="U23" i="56"/>
  <c r="R30" i="56"/>
  <c r="W23" i="56"/>
  <c r="S13" i="56"/>
  <c r="M81" i="55"/>
  <c r="W11" i="56"/>
  <c r="Z11" i="56" s="1"/>
  <c r="M44" i="54"/>
  <c r="M46" i="54" s="1"/>
  <c r="U11" i="54"/>
  <c r="U33" i="54"/>
  <c r="M18" i="55"/>
  <c r="W27" i="54"/>
  <c r="Z27" i="54" s="1"/>
  <c r="W20" i="54"/>
  <c r="U25" i="54"/>
  <c r="U26" i="54"/>
  <c r="S30" i="54"/>
  <c r="Z23" i="54"/>
  <c r="W13" i="54"/>
  <c r="R42" i="54"/>
  <c r="W40" i="54"/>
  <c r="Z40" i="54" s="1"/>
  <c r="W24" i="54"/>
  <c r="Z24" i="54" s="1"/>
  <c r="W28" i="54"/>
  <c r="Z28" i="54" s="1"/>
  <c r="R13" i="54"/>
  <c r="U10" i="54"/>
  <c r="Z33" i="54"/>
  <c r="W26" i="54"/>
  <c r="Z26" i="54" s="1"/>
  <c r="U23" i="54"/>
  <c r="R30" i="54"/>
  <c r="P30" i="54"/>
  <c r="W39" i="54"/>
  <c r="Z39" i="54" s="1"/>
  <c r="W25" i="54"/>
  <c r="Z25" i="54" s="1"/>
  <c r="P13" i="54"/>
  <c r="W18" i="34"/>
  <c r="W16" i="34"/>
  <c r="M30" i="55" l="1"/>
  <c r="M85" i="57"/>
  <c r="M18" i="57"/>
  <c r="N44" i="54"/>
  <c r="N46" i="54" s="1"/>
  <c r="P46" i="54" s="1"/>
  <c r="S13" i="54"/>
  <c r="K30" i="55"/>
  <c r="K32" i="55" s="1"/>
  <c r="M32" i="55" s="1"/>
  <c r="P46" i="56"/>
  <c r="M30" i="57"/>
  <c r="M85" i="55"/>
  <c r="S20" i="54"/>
  <c r="U9" i="54"/>
  <c r="U18" i="54"/>
  <c r="U20" i="54" s="1"/>
  <c r="M83" i="57"/>
  <c r="P42" i="54"/>
  <c r="P44" i="54" s="1"/>
  <c r="M83" i="55"/>
  <c r="S42" i="54"/>
  <c r="S44" i="54" s="1"/>
  <c r="S46" i="54" s="1"/>
  <c r="U35" i="54"/>
  <c r="U42" i="54" s="1"/>
  <c r="R44" i="56"/>
  <c r="R46" i="56" s="1"/>
  <c r="W46" i="56" s="1"/>
  <c r="U42" i="56"/>
  <c r="P42" i="56"/>
  <c r="P44" i="56" s="1"/>
  <c r="X34" i="56"/>
  <c r="Z34" i="56" s="1"/>
  <c r="Z42" i="56" s="1"/>
  <c r="X46" i="54"/>
  <c r="X46" i="56"/>
  <c r="S42" i="56"/>
  <c r="S44" i="56" s="1"/>
  <c r="S46" i="56" s="1"/>
  <c r="X36" i="54"/>
  <c r="Z36" i="54" s="1"/>
  <c r="U20" i="56"/>
  <c r="Z17" i="56"/>
  <c r="Z20" i="56" s="1"/>
  <c r="Z16" i="54"/>
  <c r="Z20" i="54" s="1"/>
  <c r="X20" i="54"/>
  <c r="X20" i="56"/>
  <c r="U30" i="56"/>
  <c r="Z34" i="54"/>
  <c r="R44" i="54"/>
  <c r="R46" i="54" s="1"/>
  <c r="W46" i="54" s="1"/>
  <c r="Z30" i="54"/>
  <c r="W30" i="54"/>
  <c r="U13" i="56"/>
  <c r="W30" i="56"/>
  <c r="Z23" i="56"/>
  <c r="Z30" i="56" s="1"/>
  <c r="W13" i="56"/>
  <c r="W42" i="56"/>
  <c r="Z13" i="56"/>
  <c r="U30" i="54"/>
  <c r="U13" i="54"/>
  <c r="W42" i="54"/>
  <c r="Z13" i="54"/>
  <c r="W44" i="54" l="1"/>
  <c r="Z46" i="56"/>
  <c r="D13" i="12"/>
  <c r="E14" i="51"/>
  <c r="P14" i="51" s="1"/>
  <c r="C13" i="12"/>
  <c r="D14" i="51"/>
  <c r="O14" i="51" s="1"/>
  <c r="Z42" i="54"/>
  <c r="Z44" i="54" s="1"/>
  <c r="X42" i="54"/>
  <c r="X44" i="54"/>
  <c r="U46" i="56"/>
  <c r="W44" i="56"/>
  <c r="X42" i="56"/>
  <c r="X44" i="56" s="1"/>
  <c r="Z46" i="54"/>
  <c r="U46" i="54"/>
  <c r="Z44" i="56"/>
  <c r="U44" i="56"/>
  <c r="U44" i="54"/>
  <c r="AK14" i="51" l="1"/>
  <c r="AA14" i="51"/>
  <c r="Z14" i="51"/>
  <c r="AJ14" i="51"/>
  <c r="BR14" i="51" l="1"/>
  <c r="DC14" i="51" s="1"/>
  <c r="AO14" i="51"/>
  <c r="AN14" i="51"/>
  <c r="BQ14" i="51"/>
  <c r="DB14" i="51" s="1"/>
  <c r="C51" i="38" l="1"/>
  <c r="I79" i="39" l="1"/>
  <c r="K79" i="39" s="1"/>
  <c r="G79" i="39"/>
  <c r="K78" i="39"/>
  <c r="G78" i="39"/>
  <c r="K77" i="39"/>
  <c r="G77" i="39"/>
  <c r="K76" i="39"/>
  <c r="G76" i="39"/>
  <c r="I63" i="39"/>
  <c r="K63" i="39" s="1"/>
  <c r="G63" i="39"/>
  <c r="K62" i="39"/>
  <c r="G62" i="39"/>
  <c r="K61" i="39"/>
  <c r="G61" i="39"/>
  <c r="K60" i="39"/>
  <c r="G60" i="39"/>
  <c r="K59" i="39"/>
  <c r="G59" i="39"/>
  <c r="K58" i="39"/>
  <c r="G58" i="39"/>
  <c r="K57" i="39"/>
  <c r="G57" i="39"/>
  <c r="K56" i="39"/>
  <c r="G56" i="39"/>
  <c r="K55" i="39"/>
  <c r="G55" i="39"/>
  <c r="K75" i="39"/>
  <c r="G75" i="39"/>
  <c r="K74" i="39"/>
  <c r="G74" i="39"/>
  <c r="K73" i="39"/>
  <c r="G73" i="39"/>
  <c r="K72" i="39"/>
  <c r="G72" i="39"/>
  <c r="K71" i="39"/>
  <c r="G71" i="39"/>
  <c r="G70" i="39"/>
  <c r="G69" i="39"/>
  <c r="K54" i="39"/>
  <c r="K53" i="39"/>
  <c r="K52" i="39"/>
  <c r="G54" i="39"/>
  <c r="G53" i="39"/>
  <c r="G52" i="39"/>
  <c r="G51" i="39"/>
  <c r="G50" i="39"/>
  <c r="I36" i="39"/>
  <c r="K36" i="39" s="1"/>
  <c r="G44" i="39"/>
  <c r="G43" i="39"/>
  <c r="G42" i="39"/>
  <c r="G41" i="39"/>
  <c r="G40" i="39"/>
  <c r="G39" i="39"/>
  <c r="G38" i="39"/>
  <c r="G37" i="39"/>
  <c r="G36" i="39"/>
  <c r="I7" i="39"/>
  <c r="E7" i="39"/>
  <c r="N18" i="34"/>
  <c r="S16" i="34"/>
  <c r="K15" i="34"/>
  <c r="G15" i="34"/>
  <c r="G9" i="39"/>
  <c r="G22" i="39"/>
  <c r="J26" i="39"/>
  <c r="I26" i="39"/>
  <c r="G26" i="39"/>
  <c r="G25" i="39"/>
  <c r="G24" i="39"/>
  <c r="G23" i="39"/>
  <c r="A21" i="39" a="1"/>
  <c r="A21" i="39" s="1"/>
  <c r="K16" i="39"/>
  <c r="G16" i="39"/>
  <c r="G15" i="39"/>
  <c r="G14" i="39"/>
  <c r="G13" i="39"/>
  <c r="G12" i="39"/>
  <c r="G11" i="39"/>
  <c r="K10" i="39"/>
  <c r="G10" i="39"/>
  <c r="C52" i="38"/>
  <c r="A6" i="51"/>
  <c r="A8" i="51"/>
  <c r="G65" i="39" l="1"/>
  <c r="N17" i="34"/>
  <c r="S17" i="34" s="1"/>
  <c r="U17" i="34" s="1"/>
  <c r="P18" i="34"/>
  <c r="S18" i="34"/>
  <c r="U18" i="34" s="1"/>
  <c r="M75" i="39"/>
  <c r="X16" i="34"/>
  <c r="Z16" i="34" s="1"/>
  <c r="U16" i="34"/>
  <c r="M60" i="39"/>
  <c r="M79" i="39"/>
  <c r="M62" i="39"/>
  <c r="M77" i="39"/>
  <c r="G18" i="39"/>
  <c r="M76" i="39"/>
  <c r="M59" i="39"/>
  <c r="G46" i="39"/>
  <c r="G81" i="39"/>
  <c r="K22" i="39"/>
  <c r="M22" i="39" s="1"/>
  <c r="K26" i="39"/>
  <c r="M26" i="39" s="1"/>
  <c r="G28" i="39"/>
  <c r="M54" i="39"/>
  <c r="M73" i="39"/>
  <c r="M78" i="39"/>
  <c r="M51" i="39"/>
  <c r="M61" i="39"/>
  <c r="M72" i="39"/>
  <c r="M63" i="39"/>
  <c r="K23" i="39"/>
  <c r="M23" i="39" s="1"/>
  <c r="M70" i="39"/>
  <c r="M56" i="39"/>
  <c r="M57" i="39"/>
  <c r="M74" i="39"/>
  <c r="K14" i="39"/>
  <c r="M14" i="39" s="1"/>
  <c r="M55" i="39"/>
  <c r="K15" i="39"/>
  <c r="M15" i="39" s="1"/>
  <c r="M50" i="39"/>
  <c r="K81" i="39"/>
  <c r="K11" i="39"/>
  <c r="M11" i="39" s="1"/>
  <c r="M52" i="39"/>
  <c r="M58" i="39"/>
  <c r="M53" i="39"/>
  <c r="M36" i="39"/>
  <c r="K65" i="39"/>
  <c r="K9" i="39"/>
  <c r="K25" i="39"/>
  <c r="M25" i="39" s="1"/>
  <c r="M69" i="39"/>
  <c r="M71" i="39"/>
  <c r="K24" i="39"/>
  <c r="M24" i="39" s="1"/>
  <c r="K12" i="39"/>
  <c r="M12" i="39" s="1"/>
  <c r="K13" i="39"/>
  <c r="M13" i="39" s="1"/>
  <c r="M16" i="39"/>
  <c r="M20" i="34"/>
  <c r="M10" i="39"/>
  <c r="G30" i="39" l="1"/>
  <c r="G32" i="39" s="1"/>
  <c r="G83" i="39"/>
  <c r="G85" i="39" s="1"/>
  <c r="N20" i="34"/>
  <c r="D21" i="10" a="1"/>
  <c r="D21" i="10" s="1"/>
  <c r="B20" i="10" s="1"/>
  <c r="X18" i="34"/>
  <c r="Z18" i="34" s="1"/>
  <c r="X17" i="34"/>
  <c r="Z17" i="34" s="1"/>
  <c r="P17" i="34"/>
  <c r="M28" i="39"/>
  <c r="M9" i="39"/>
  <c r="M65" i="39"/>
  <c r="M81" i="39"/>
  <c r="K28" i="39"/>
  <c r="K18" i="39"/>
  <c r="K30" i="39" s="1"/>
  <c r="K32" i="39" s="1"/>
  <c r="M32" i="39" s="1"/>
  <c r="S20" i="34"/>
  <c r="R20" i="34"/>
  <c r="M18" i="39" l="1"/>
  <c r="M30" i="39" s="1"/>
  <c r="Z20" i="34"/>
  <c r="B13" i="12" s="1"/>
  <c r="F13" i="12" s="1"/>
  <c r="P20" i="34"/>
  <c r="X20" i="34"/>
  <c r="U20" i="34"/>
  <c r="W20" i="34"/>
  <c r="C14" i="51" l="1"/>
  <c r="N14" i="51" s="1"/>
  <c r="K28" i="34"/>
  <c r="J28" i="34"/>
  <c r="I28" i="34"/>
  <c r="K40" i="34"/>
  <c r="J40" i="34"/>
  <c r="I40" i="34"/>
  <c r="M33" i="34"/>
  <c r="R33" i="34" s="1"/>
  <c r="G14" i="51" l="1"/>
  <c r="Y14" i="51"/>
  <c r="AB14" i="51" s="1"/>
  <c r="Q14" i="51"/>
  <c r="AI14" i="51"/>
  <c r="G22" i="34"/>
  <c r="K22" i="34"/>
  <c r="K8" i="34"/>
  <c r="G8" i="34"/>
  <c r="N28" i="34" a="1"/>
  <c r="N28" i="34" s="1"/>
  <c r="N27" i="34" a="1"/>
  <c r="N27" i="34" s="1"/>
  <c r="N26" i="34" a="1"/>
  <c r="N26" i="34" s="1"/>
  <c r="N25" i="34" a="1"/>
  <c r="N25" i="34" s="1"/>
  <c r="N24" i="34" a="1"/>
  <c r="N24" i="34" s="1"/>
  <c r="N23" i="34" a="1"/>
  <c r="N23" i="34" s="1"/>
  <c r="A9" i="51"/>
  <c r="L11" i="51"/>
  <c r="A6" i="52"/>
  <c r="A7" i="51"/>
  <c r="AM14" i="51" l="1"/>
  <c r="AP14" i="51" s="1"/>
  <c r="AL14" i="51"/>
  <c r="BP14" i="51"/>
  <c r="W4" i="52" a="1"/>
  <c r="W4" i="52" s="1"/>
  <c r="R4" i="52" a="1"/>
  <c r="R4" i="52" s="1"/>
  <c r="M4" i="52" a="1"/>
  <c r="M4" i="52" s="1"/>
  <c r="H4" i="52" a="1"/>
  <c r="H4" i="52" s="1"/>
  <c r="N11" i="34" a="1"/>
  <c r="N11" i="34" s="1"/>
  <c r="M11" i="34" a="1"/>
  <c r="M11" i="34" s="1"/>
  <c r="M10" i="34" a="1"/>
  <c r="M10" i="34" s="1"/>
  <c r="M9" i="34" a="1"/>
  <c r="M9" i="34" s="1"/>
  <c r="BS14" i="51" l="1"/>
  <c r="DA14" i="51"/>
  <c r="DD14" i="51" s="1"/>
  <c r="B19" i="12"/>
  <c r="O9" i="53"/>
  <c r="N9" i="53"/>
  <c r="M9" i="53"/>
  <c r="DG10" i="51" l="1"/>
  <c r="DF10" i="51"/>
  <c r="DE10" i="51"/>
  <c r="BV10" i="51"/>
  <c r="BU10" i="51"/>
  <c r="BT10" i="51"/>
  <c r="X28" i="53"/>
  <c r="X27" i="53"/>
  <c r="X26" i="53"/>
  <c r="X25" i="53"/>
  <c r="X24" i="53"/>
  <c r="X23" i="53"/>
  <c r="X22" i="53"/>
  <c r="X21" i="53"/>
  <c r="X20" i="53"/>
  <c r="X19" i="53"/>
  <c r="X18" i="53"/>
  <c r="X17" i="53"/>
  <c r="X16" i="53"/>
  <c r="X15" i="53"/>
  <c r="X14" i="53"/>
  <c r="X13" i="53"/>
  <c r="X12" i="53"/>
  <c r="X11" i="53"/>
  <c r="X10" i="53"/>
  <c r="W28" i="53"/>
  <c r="W27" i="53"/>
  <c r="W26" i="53"/>
  <c r="W25" i="53"/>
  <c r="W24" i="53"/>
  <c r="W23" i="53"/>
  <c r="W22" i="53"/>
  <c r="W21" i="53"/>
  <c r="W20" i="53"/>
  <c r="W19" i="53"/>
  <c r="W18" i="53"/>
  <c r="W17" i="53"/>
  <c r="W16" i="53"/>
  <c r="W15" i="53"/>
  <c r="W14" i="53"/>
  <c r="W13" i="53"/>
  <c r="W12" i="53"/>
  <c r="W11" i="53"/>
  <c r="W10" i="53"/>
  <c r="C10" i="38" l="1"/>
  <c r="C15" i="38" s="1"/>
  <c r="F16" i="38"/>
  <c r="E16" i="38"/>
  <c r="E9" i="52"/>
  <c r="D9" i="52"/>
  <c r="C9" i="52"/>
  <c r="A7" i="52"/>
  <c r="A5" i="52"/>
  <c r="AM10" i="51"/>
  <c r="AN10" i="51"/>
  <c r="AO10" i="51"/>
  <c r="EH10" i="51"/>
  <c r="EG10" i="51"/>
  <c r="EF10" i="51"/>
  <c r="CY22" i="51"/>
  <c r="CY21" i="51"/>
  <c r="CY20" i="51"/>
  <c r="CY26" i="51"/>
  <c r="CX18" i="51"/>
  <c r="CW18" i="51"/>
  <c r="CV18" i="51"/>
  <c r="CY16" i="51"/>
  <c r="CY15" i="51"/>
  <c r="CY13" i="51"/>
  <c r="CY12" i="51"/>
  <c r="CY11" i="51"/>
  <c r="DC10" i="51"/>
  <c r="DB10" i="51"/>
  <c r="DA10" i="51"/>
  <c r="CX10" i="51"/>
  <c r="CW10" i="51"/>
  <c r="CV10" i="51"/>
  <c r="CS10" i="51"/>
  <c r="CR10" i="51"/>
  <c r="CQ10" i="51"/>
  <c r="BA11" i="51"/>
  <c r="BN22" i="51"/>
  <c r="BN21" i="51"/>
  <c r="BN20" i="51"/>
  <c r="BN26" i="51"/>
  <c r="BN16" i="51"/>
  <c r="BN15" i="51"/>
  <c r="BN13" i="51"/>
  <c r="BN12" i="51"/>
  <c r="BN11" i="51"/>
  <c r="BR10" i="51"/>
  <c r="BQ10" i="51"/>
  <c r="BP10" i="51"/>
  <c r="BM10" i="51"/>
  <c r="BL10" i="51"/>
  <c r="BK10" i="51"/>
  <c r="BH10" i="51"/>
  <c r="BG10" i="51"/>
  <c r="BF10" i="51"/>
  <c r="X11" i="51"/>
  <c r="AA10" i="51"/>
  <c r="Z10" i="51"/>
  <c r="Y10" i="51"/>
  <c r="AG22" i="51"/>
  <c r="AG21" i="51"/>
  <c r="AG20" i="51"/>
  <c r="AG26" i="51"/>
  <c r="AF18" i="51"/>
  <c r="AG16" i="51"/>
  <c r="AG15" i="51"/>
  <c r="AG13" i="51"/>
  <c r="AG12" i="51"/>
  <c r="AG11" i="51"/>
  <c r="AK10" i="51"/>
  <c r="AJ10" i="51"/>
  <c r="AI10" i="51"/>
  <c r="AF10" i="51"/>
  <c r="AE10" i="51"/>
  <c r="AD10" i="51"/>
  <c r="J18" i="51"/>
  <c r="K18" i="51"/>
  <c r="I18" i="51"/>
  <c r="CV24" i="51" l="1"/>
  <c r="CV28" i="51" s="1"/>
  <c r="CW24" i="51"/>
  <c r="CW28" i="51" s="1"/>
  <c r="AE24" i="51"/>
  <c r="AE28" i="51" s="1"/>
  <c r="BK24" i="51"/>
  <c r="BK28" i="51" s="1"/>
  <c r="V5" i="51"/>
  <c r="CY18" i="51"/>
  <c r="BN18" i="51"/>
  <c r="BL24" i="51"/>
  <c r="BL28" i="51" s="1"/>
  <c r="BM24" i="51"/>
  <c r="BM28" i="51" s="1"/>
  <c r="AD24" i="51"/>
  <c r="AD28" i="51" s="1"/>
  <c r="AF24" i="51"/>
  <c r="AF28" i="51" s="1"/>
  <c r="AG18" i="51"/>
  <c r="BN24" i="51" l="1"/>
  <c r="AG24" i="51"/>
  <c r="CY24" i="51"/>
  <c r="CX24" i="51"/>
  <c r="CX28" i="51" s="1"/>
  <c r="I24" i="51" l="1"/>
  <c r="I28" i="51" s="1"/>
  <c r="K24" i="51"/>
  <c r="K28" i="51" s="1"/>
  <c r="J24" i="51"/>
  <c r="J28" i="51" s="1"/>
  <c r="BL30" i="51" l="1"/>
  <c r="CW30" i="51"/>
  <c r="AE30" i="51"/>
  <c r="CX30" i="51"/>
  <c r="AF30" i="51"/>
  <c r="BM30" i="51"/>
  <c r="I30" i="51"/>
  <c r="C11" i="38"/>
  <c r="DT9" i="51"/>
  <c r="DT7" i="51"/>
  <c r="DP9" i="51"/>
  <c r="DP7" i="51"/>
  <c r="DL9" i="51"/>
  <c r="DL7" i="51"/>
  <c r="CE9" i="51"/>
  <c r="CE7" i="51"/>
  <c r="CA9" i="51"/>
  <c r="CA7" i="51"/>
  <c r="AT9" i="51"/>
  <c r="AT7" i="51"/>
  <c r="DZ18" i="51"/>
  <c r="DY18" i="51"/>
  <c r="DX18" i="51"/>
  <c r="ED10" i="51"/>
  <c r="EC10" i="51"/>
  <c r="EB10" i="51"/>
  <c r="CO10" i="51"/>
  <c r="CN10" i="51"/>
  <c r="CM10" i="51"/>
  <c r="BD10" i="51"/>
  <c r="BC10" i="51"/>
  <c r="BB10" i="51"/>
  <c r="DV15" i="51"/>
  <c r="DV28" i="51"/>
  <c r="DU28" i="51"/>
  <c r="DT28" i="51"/>
  <c r="DV22" i="51"/>
  <c r="DU22" i="51"/>
  <c r="DT22" i="51"/>
  <c r="DV21" i="51"/>
  <c r="DU21" i="51"/>
  <c r="DT21" i="51"/>
  <c r="DV20" i="51"/>
  <c r="DU20" i="51"/>
  <c r="DT20" i="51"/>
  <c r="DV26" i="51"/>
  <c r="DU26" i="51"/>
  <c r="DT26" i="51"/>
  <c r="DV16" i="51"/>
  <c r="DU16" i="51"/>
  <c r="DT16" i="51"/>
  <c r="DU15" i="51"/>
  <c r="DT15" i="51"/>
  <c r="DV13" i="51"/>
  <c r="DU13" i="51"/>
  <c r="DT13" i="51"/>
  <c r="DV12" i="51"/>
  <c r="DU12" i="51"/>
  <c r="DT12" i="51"/>
  <c r="DV11" i="51"/>
  <c r="DU11" i="51"/>
  <c r="DT11" i="51"/>
  <c r="DR28" i="51"/>
  <c r="DQ28" i="51"/>
  <c r="DP28" i="51"/>
  <c r="DN28" i="51"/>
  <c r="DM28" i="51"/>
  <c r="DL28" i="51"/>
  <c r="DR22" i="51"/>
  <c r="DQ22" i="51"/>
  <c r="DP22" i="51"/>
  <c r="DN22" i="51"/>
  <c r="DM22" i="51"/>
  <c r="DL22" i="51"/>
  <c r="DR21" i="51"/>
  <c r="DQ21" i="51"/>
  <c r="DP21" i="51"/>
  <c r="DN21" i="51"/>
  <c r="DM21" i="51"/>
  <c r="DL21" i="51"/>
  <c r="DR20" i="51"/>
  <c r="DQ20" i="51"/>
  <c r="DP20" i="51"/>
  <c r="DN20" i="51"/>
  <c r="DM20" i="51"/>
  <c r="DL20" i="51"/>
  <c r="DR26" i="51"/>
  <c r="DQ26" i="51"/>
  <c r="DP26" i="51"/>
  <c r="DN26" i="51"/>
  <c r="DM26" i="51"/>
  <c r="DL26" i="51"/>
  <c r="DR16" i="51"/>
  <c r="DQ16" i="51"/>
  <c r="DP16" i="51"/>
  <c r="DN16" i="51"/>
  <c r="DM16" i="51"/>
  <c r="DL16" i="51"/>
  <c r="DR15" i="51"/>
  <c r="DQ15" i="51"/>
  <c r="DP15" i="51"/>
  <c r="DN15" i="51"/>
  <c r="DM15" i="51"/>
  <c r="DL15" i="51"/>
  <c r="DR13" i="51"/>
  <c r="DQ13" i="51"/>
  <c r="DP13" i="51"/>
  <c r="DN13" i="51"/>
  <c r="DM13" i="51"/>
  <c r="DL13" i="51"/>
  <c r="DR12" i="51"/>
  <c r="DQ12" i="51"/>
  <c r="DP12" i="51"/>
  <c r="DN12" i="51"/>
  <c r="DM12" i="51"/>
  <c r="DL12" i="51"/>
  <c r="DR11" i="51"/>
  <c r="DQ11" i="51"/>
  <c r="DP11" i="51"/>
  <c r="DN11" i="51"/>
  <c r="DM11" i="51"/>
  <c r="DL11" i="51"/>
  <c r="CG26" i="51"/>
  <c r="CG28" i="51"/>
  <c r="CF28" i="51"/>
  <c r="CE28" i="51"/>
  <c r="CG22" i="51"/>
  <c r="CF22" i="51"/>
  <c r="CE22" i="51"/>
  <c r="CG21" i="51"/>
  <c r="CF21" i="51"/>
  <c r="CE21" i="51"/>
  <c r="CG20" i="51"/>
  <c r="CF20" i="51"/>
  <c r="CE20" i="51"/>
  <c r="CF26" i="51"/>
  <c r="CE26" i="51"/>
  <c r="CG16" i="51"/>
  <c r="CF16" i="51"/>
  <c r="CE16" i="51"/>
  <c r="CG15" i="51"/>
  <c r="CF15" i="51"/>
  <c r="CE15" i="51"/>
  <c r="CG13" i="51"/>
  <c r="CF13" i="51"/>
  <c r="CE13" i="51"/>
  <c r="CG12" i="51"/>
  <c r="CF12" i="51"/>
  <c r="CE12" i="51"/>
  <c r="CG11" i="51"/>
  <c r="CF11" i="51"/>
  <c r="CE11" i="51"/>
  <c r="CA11" i="51"/>
  <c r="CC28" i="51"/>
  <c r="CB28" i="51"/>
  <c r="CA28" i="51"/>
  <c r="CC22" i="51"/>
  <c r="CB22" i="51"/>
  <c r="CA22" i="51"/>
  <c r="CC21" i="51"/>
  <c r="CB21" i="51"/>
  <c r="CA21" i="51"/>
  <c r="CC20" i="51"/>
  <c r="CB20" i="51"/>
  <c r="CA20" i="51"/>
  <c r="CC26" i="51"/>
  <c r="CB26" i="51"/>
  <c r="CA26" i="51"/>
  <c r="CC16" i="51"/>
  <c r="CB16" i="51"/>
  <c r="CA16" i="51"/>
  <c r="CC15" i="51"/>
  <c r="CB15" i="51"/>
  <c r="CA15" i="51"/>
  <c r="CC13" i="51"/>
  <c r="CB13" i="51"/>
  <c r="CA13" i="51"/>
  <c r="CC12" i="51"/>
  <c r="CB12" i="51"/>
  <c r="CA12" i="51"/>
  <c r="CC11" i="51"/>
  <c r="CB11" i="51"/>
  <c r="AV28" i="51"/>
  <c r="AU28" i="51"/>
  <c r="AT28" i="51"/>
  <c r="AV22" i="51"/>
  <c r="AU22" i="51"/>
  <c r="AT22" i="51"/>
  <c r="AV21" i="51"/>
  <c r="AU21" i="51"/>
  <c r="AT21" i="51"/>
  <c r="AV20" i="51"/>
  <c r="AU20" i="51"/>
  <c r="AT20" i="51"/>
  <c r="AV26" i="51"/>
  <c r="AU26" i="51"/>
  <c r="AT26" i="51"/>
  <c r="AV16" i="51"/>
  <c r="AU16" i="51"/>
  <c r="AT16" i="51"/>
  <c r="AV15" i="51"/>
  <c r="AU15" i="51"/>
  <c r="AT15" i="51"/>
  <c r="AV13" i="51"/>
  <c r="AU13" i="51"/>
  <c r="AT13" i="51"/>
  <c r="AV12" i="51"/>
  <c r="AU12" i="51"/>
  <c r="AT12" i="51"/>
  <c r="AV11" i="51"/>
  <c r="AU11" i="51"/>
  <c r="AT11" i="51"/>
  <c r="DV10" i="51"/>
  <c r="DU10" i="51"/>
  <c r="DT10" i="51"/>
  <c r="EA28" i="51"/>
  <c r="EA22" i="51"/>
  <c r="EA21" i="51"/>
  <c r="EA20" i="51"/>
  <c r="EA26" i="51"/>
  <c r="EA16" i="51"/>
  <c r="EA15" i="51"/>
  <c r="EA13" i="51"/>
  <c r="EA12" i="51"/>
  <c r="EA11" i="51"/>
  <c r="DZ10" i="51"/>
  <c r="DY10" i="51"/>
  <c r="DX10" i="51"/>
  <c r="DR10" i="51"/>
  <c r="DQ10" i="51"/>
  <c r="DP10" i="51"/>
  <c r="DN10" i="51"/>
  <c r="DM10" i="51"/>
  <c r="DL10" i="51"/>
  <c r="CL11" i="51"/>
  <c r="CG10" i="51"/>
  <c r="CF10" i="51"/>
  <c r="CE10" i="51"/>
  <c r="CL28" i="51"/>
  <c r="DW28" i="51" s="1"/>
  <c r="CL22" i="51"/>
  <c r="DW22" i="51" s="1"/>
  <c r="CL21" i="51"/>
  <c r="DW21" i="51" s="1"/>
  <c r="CL20" i="51"/>
  <c r="DW20" i="51" s="1"/>
  <c r="CL26" i="51"/>
  <c r="DW26" i="51" s="1"/>
  <c r="CL16" i="51"/>
  <c r="DW16" i="51" s="1"/>
  <c r="CL15" i="51"/>
  <c r="DW15" i="51" s="1"/>
  <c r="CL13" i="51"/>
  <c r="DW13" i="51" s="1"/>
  <c r="CL12" i="51"/>
  <c r="DW12" i="51" s="1"/>
  <c r="CK10" i="51"/>
  <c r="CJ10" i="51"/>
  <c r="CI10" i="51"/>
  <c r="CC10" i="51"/>
  <c r="CB10" i="51"/>
  <c r="CA10" i="51"/>
  <c r="BA12" i="51"/>
  <c r="W18" i="51"/>
  <c r="X13" i="51"/>
  <c r="DO13" i="51" s="1"/>
  <c r="X12" i="51"/>
  <c r="BA28" i="51"/>
  <c r="DS28" i="51" s="1"/>
  <c r="BA22" i="51"/>
  <c r="DS22" i="51" s="1"/>
  <c r="BA21" i="51"/>
  <c r="DS21" i="51" s="1"/>
  <c r="BA20" i="51"/>
  <c r="CH20" i="51" s="1"/>
  <c r="BA26" i="51"/>
  <c r="CH26" i="51" s="1"/>
  <c r="BA16" i="51"/>
  <c r="CH16" i="51" s="1"/>
  <c r="BA15" i="51"/>
  <c r="DS15" i="51" s="1"/>
  <c r="BA13" i="51"/>
  <c r="CH13" i="51" s="1"/>
  <c r="AZ10" i="51"/>
  <c r="AY10" i="51"/>
  <c r="AX10" i="51"/>
  <c r="AV10" i="51"/>
  <c r="AU10" i="51"/>
  <c r="AT10" i="51"/>
  <c r="X28" i="51"/>
  <c r="DO28" i="51" s="1"/>
  <c r="X22" i="51"/>
  <c r="DO22" i="51" s="1"/>
  <c r="X21" i="51"/>
  <c r="DO21" i="51" s="1"/>
  <c r="X20" i="51"/>
  <c r="DO20" i="51" s="1"/>
  <c r="X26" i="51"/>
  <c r="DO26" i="51" s="1"/>
  <c r="X16" i="51"/>
  <c r="DO16" i="51" s="1"/>
  <c r="X15" i="51"/>
  <c r="DO15" i="51" s="1"/>
  <c r="V18" i="51"/>
  <c r="W10" i="51"/>
  <c r="V10" i="51"/>
  <c r="U10" i="51"/>
  <c r="ED14" i="51" l="1"/>
  <c r="EH14" i="51" s="1"/>
  <c r="EC14" i="51"/>
  <c r="EG14" i="51" s="1"/>
  <c r="EB14" i="51"/>
  <c r="CN14" i="51"/>
  <c r="CR14" i="51" s="1"/>
  <c r="BB14" i="51"/>
  <c r="BC14" i="51"/>
  <c r="BD14" i="51"/>
  <c r="CO14" i="51"/>
  <c r="CM14" i="51"/>
  <c r="BD22" i="51"/>
  <c r="BB22" i="51"/>
  <c r="BC22" i="51"/>
  <c r="DO12" i="51"/>
  <c r="AG28" i="51"/>
  <c r="AG30" i="51" s="1"/>
  <c r="AD30" i="51"/>
  <c r="BK30" i="51"/>
  <c r="BN28" i="51"/>
  <c r="BN30" i="51" s="1"/>
  <c r="D16" i="38"/>
  <c r="E15" i="38" s="1"/>
  <c r="CJ5" i="51" s="1"/>
  <c r="F15" i="38"/>
  <c r="CY28" i="51"/>
  <c r="CY30" i="51" s="1"/>
  <c r="CV30" i="51"/>
  <c r="BB11" i="51"/>
  <c r="C16" i="38"/>
  <c r="EB11" i="51"/>
  <c r="CM11" i="51"/>
  <c r="DS12" i="51"/>
  <c r="V24" i="51"/>
  <c r="V30" i="51" s="1"/>
  <c r="DW11" i="51"/>
  <c r="CD11" i="51"/>
  <c r="CJ24" i="51"/>
  <c r="CH11" i="51"/>
  <c r="EC13" i="51"/>
  <c r="ED21" i="51"/>
  <c r="ED16" i="51"/>
  <c r="EC26" i="51"/>
  <c r="ED26" i="51"/>
  <c r="EC22" i="51"/>
  <c r="ED22" i="51"/>
  <c r="ED11" i="51"/>
  <c r="EB13" i="51"/>
  <c r="EB12" i="51"/>
  <c r="ED13" i="51"/>
  <c r="EB21" i="51"/>
  <c r="EC12" i="51"/>
  <c r="ED12" i="51"/>
  <c r="EB16" i="51"/>
  <c r="EB20" i="51"/>
  <c r="EC16" i="51"/>
  <c r="EC20" i="51"/>
  <c r="EB28" i="51"/>
  <c r="EB22" i="51"/>
  <c r="DX24" i="51"/>
  <c r="DY24" i="51"/>
  <c r="DZ24" i="51"/>
  <c r="EC21" i="51"/>
  <c r="EB26" i="51"/>
  <c r="EC15" i="51"/>
  <c r="ED15" i="51"/>
  <c r="ED28" i="51"/>
  <c r="AX24" i="51"/>
  <c r="EC11" i="51"/>
  <c r="EB15" i="51"/>
  <c r="ED20" i="51"/>
  <c r="EC28" i="51"/>
  <c r="CM22" i="51"/>
  <c r="CO22" i="51"/>
  <c r="CO26" i="51"/>
  <c r="CN28" i="51"/>
  <c r="CO13" i="51"/>
  <c r="CM13" i="51"/>
  <c r="CO16" i="51"/>
  <c r="CM20" i="51"/>
  <c r="BD28" i="51"/>
  <c r="CN13" i="51"/>
  <c r="CN20" i="51"/>
  <c r="CM28" i="51"/>
  <c r="CM15" i="51"/>
  <c r="CM21" i="51"/>
  <c r="CO28" i="51"/>
  <c r="CO20" i="51"/>
  <c r="CN15" i="51"/>
  <c r="CN21" i="51"/>
  <c r="CM12" i="51"/>
  <c r="CO15" i="51"/>
  <c r="CM26" i="51"/>
  <c r="CO21" i="51"/>
  <c r="CN11" i="51"/>
  <c r="BC12" i="51"/>
  <c r="BB16" i="51"/>
  <c r="BC21" i="51"/>
  <c r="CN12" i="51"/>
  <c r="CM16" i="51"/>
  <c r="CN26" i="51"/>
  <c r="CO11" i="51"/>
  <c r="BB21" i="51"/>
  <c r="CO12" i="51"/>
  <c r="CN16" i="51"/>
  <c r="CN22" i="51"/>
  <c r="DS26" i="51"/>
  <c r="BD12" i="51"/>
  <c r="BC16" i="51"/>
  <c r="BB26" i="51"/>
  <c r="BD21" i="51"/>
  <c r="BB13" i="51"/>
  <c r="BD16" i="51"/>
  <c r="BC26" i="51"/>
  <c r="BC13" i="51"/>
  <c r="BD26" i="51"/>
  <c r="BD13" i="51"/>
  <c r="BB20" i="51"/>
  <c r="BB15" i="51"/>
  <c r="BC20" i="51"/>
  <c r="BB28" i="51"/>
  <c r="BD11" i="51"/>
  <c r="BC11" i="51"/>
  <c r="BC15" i="51"/>
  <c r="BD20" i="51"/>
  <c r="BC28" i="51"/>
  <c r="BB12" i="51"/>
  <c r="BD15" i="51"/>
  <c r="DS13" i="51"/>
  <c r="DO11" i="51"/>
  <c r="AW11" i="51"/>
  <c r="AW12" i="51"/>
  <c r="AW15" i="51"/>
  <c r="AW26" i="51"/>
  <c r="AW21" i="51"/>
  <c r="AW28" i="51"/>
  <c r="AT18" i="51"/>
  <c r="CH21" i="51"/>
  <c r="CH28" i="51"/>
  <c r="CD12" i="51"/>
  <c r="CD15" i="51"/>
  <c r="CD26" i="51"/>
  <c r="CD21" i="51"/>
  <c r="CD28" i="51"/>
  <c r="AW13" i="51"/>
  <c r="AW16" i="51"/>
  <c r="AW20" i="51"/>
  <c r="AW22" i="51"/>
  <c r="CH12" i="51"/>
  <c r="DS20" i="51"/>
  <c r="CH22" i="51"/>
  <c r="DS16" i="51"/>
  <c r="CD13" i="51"/>
  <c r="CD16" i="51"/>
  <c r="CD20" i="51"/>
  <c r="CD22" i="51"/>
  <c r="CH15" i="51"/>
  <c r="DS11" i="51"/>
  <c r="DL18" i="51"/>
  <c r="DM18" i="51"/>
  <c r="DN18" i="51"/>
  <c r="DP18" i="51"/>
  <c r="DQ18" i="51"/>
  <c r="DR18" i="51"/>
  <c r="CA18" i="51"/>
  <c r="CB18" i="51"/>
  <c r="CC18" i="51"/>
  <c r="DV18" i="51"/>
  <c r="DU18" i="51"/>
  <c r="DT18" i="51"/>
  <c r="EA18" i="51"/>
  <c r="CE18" i="51"/>
  <c r="CF18" i="51"/>
  <c r="CG18" i="51"/>
  <c r="BA18" i="51"/>
  <c r="X18" i="51"/>
  <c r="CL18" i="51"/>
  <c r="AV18" i="51"/>
  <c r="AU18" i="51"/>
  <c r="U24" i="51"/>
  <c r="W24" i="51"/>
  <c r="DF14" i="51" l="1"/>
  <c r="CP14" i="51"/>
  <c r="CQ14" i="51"/>
  <c r="DE14" i="51"/>
  <c r="BH14" i="51"/>
  <c r="BV14" i="51"/>
  <c r="BG14" i="51"/>
  <c r="BU14" i="51"/>
  <c r="BE14" i="51"/>
  <c r="BF14" i="51"/>
  <c r="BT14" i="51"/>
  <c r="CS14" i="51"/>
  <c r="DG14" i="51"/>
  <c r="EE14" i="51"/>
  <c r="EF14" i="51"/>
  <c r="EI14" i="51" s="1"/>
  <c r="D15" i="38"/>
  <c r="AY5" i="51" s="1"/>
  <c r="DW18" i="51"/>
  <c r="U8" i="51"/>
  <c r="CG24" i="51"/>
  <c r="CG30" i="51" s="1"/>
  <c r="DV24" i="51"/>
  <c r="DV30" i="51" s="1"/>
  <c r="AV24" i="51"/>
  <c r="AV30" i="51" s="1"/>
  <c r="DR24" i="51"/>
  <c r="DR30" i="51" s="1"/>
  <c r="AZ24" i="51"/>
  <c r="AZ30" i="51" s="1"/>
  <c r="DN24" i="51"/>
  <c r="DN30" i="51" s="1"/>
  <c r="X24" i="51"/>
  <c r="X30" i="51" s="1"/>
  <c r="BA24" i="51"/>
  <c r="BA30" i="51" s="1"/>
  <c r="DO18" i="51"/>
  <c r="CA24" i="51"/>
  <c r="CA30" i="51" s="1"/>
  <c r="AU24" i="51"/>
  <c r="AU30" i="51" s="1"/>
  <c r="DX30" i="51"/>
  <c r="DU24" i="51"/>
  <c r="DU30" i="51" s="1"/>
  <c r="DL24" i="51"/>
  <c r="DL30" i="51" s="1"/>
  <c r="DT24" i="51"/>
  <c r="DT30" i="51" s="1"/>
  <c r="DM24" i="51"/>
  <c r="DM30" i="51" s="1"/>
  <c r="CK24" i="51"/>
  <c r="CK30" i="51" s="1"/>
  <c r="CI24" i="51"/>
  <c r="CI30" i="51" s="1"/>
  <c r="AY24" i="51"/>
  <c r="AY30" i="51" s="1"/>
  <c r="EE22" i="51"/>
  <c r="EE21" i="51"/>
  <c r="EE20" i="51"/>
  <c r="EE28" i="51"/>
  <c r="EE16" i="51"/>
  <c r="EE13" i="51"/>
  <c r="BE21" i="51"/>
  <c r="BE16" i="51"/>
  <c r="EE15" i="51"/>
  <c r="CP16" i="51"/>
  <c r="CP28" i="51"/>
  <c r="BE13" i="51"/>
  <c r="CJ30" i="51"/>
  <c r="CP12" i="51"/>
  <c r="CP22" i="51"/>
  <c r="CP21" i="51"/>
  <c r="CP20" i="51"/>
  <c r="BE20" i="51"/>
  <c r="CP13" i="51"/>
  <c r="BB18" i="51"/>
  <c r="CP11" i="51"/>
  <c r="BE28" i="51"/>
  <c r="BE22" i="51"/>
  <c r="BE11" i="51"/>
  <c r="CM18" i="51"/>
  <c r="EC18" i="51"/>
  <c r="EE11" i="51"/>
  <c r="ED18" i="51"/>
  <c r="EE12" i="51"/>
  <c r="EE26" i="51"/>
  <c r="EB18" i="51"/>
  <c r="CH18" i="51"/>
  <c r="CP15" i="51"/>
  <c r="CP26" i="51"/>
  <c r="CO18" i="51"/>
  <c r="CN18" i="51"/>
  <c r="DS18" i="51"/>
  <c r="BE26" i="51"/>
  <c r="BC18" i="51"/>
  <c r="BE15" i="51"/>
  <c r="BE12" i="51"/>
  <c r="BD18" i="51"/>
  <c r="CD18" i="51"/>
  <c r="AW18" i="51"/>
  <c r="AT24" i="51"/>
  <c r="DQ24" i="51"/>
  <c r="DP24" i="51"/>
  <c r="CB24" i="51"/>
  <c r="EA24" i="51"/>
  <c r="CF24" i="51"/>
  <c r="DZ30" i="51"/>
  <c r="DY30" i="51"/>
  <c r="CE24" i="51"/>
  <c r="AX30" i="51"/>
  <c r="W30" i="51"/>
  <c r="BI14" i="51" l="1"/>
  <c r="BW14" i="51"/>
  <c r="CT14" i="51"/>
  <c r="DH14" i="51"/>
  <c r="DW24" i="51"/>
  <c r="DW30" i="51" s="1"/>
  <c r="DO24" i="51"/>
  <c r="DO30" i="51" s="1"/>
  <c r="BB9" i="51"/>
  <c r="EC24" i="51"/>
  <c r="EC30" i="51" s="1"/>
  <c r="BD24" i="51"/>
  <c r="BD30" i="51" s="1"/>
  <c r="CD24" i="51"/>
  <c r="CD30" i="51" s="1"/>
  <c r="BB24" i="51"/>
  <c r="BB30" i="51" s="1"/>
  <c r="DS24" i="51"/>
  <c r="DS30" i="51" s="1"/>
  <c r="ED24" i="51"/>
  <c r="ED30" i="51" s="1"/>
  <c r="CH24" i="51"/>
  <c r="CH30" i="51" s="1"/>
  <c r="AW24" i="51"/>
  <c r="AW30" i="51" s="1"/>
  <c r="CN24" i="51"/>
  <c r="CN30" i="51" s="1"/>
  <c r="CM24" i="51"/>
  <c r="CM30" i="51" s="1"/>
  <c r="CO24" i="51"/>
  <c r="CO30" i="51" s="1"/>
  <c r="EB24" i="51"/>
  <c r="EB30" i="51" s="1"/>
  <c r="CC24" i="51"/>
  <c r="CC30" i="51" s="1"/>
  <c r="CL24" i="51"/>
  <c r="CL30" i="51" s="1"/>
  <c r="DL8" i="51"/>
  <c r="CP18" i="51"/>
  <c r="EE18" i="51"/>
  <c r="BE18" i="51"/>
  <c r="BC24" i="51"/>
  <c r="AT30" i="51"/>
  <c r="DQ30" i="51"/>
  <c r="DP30" i="51"/>
  <c r="CB30" i="51"/>
  <c r="CF30" i="51"/>
  <c r="EA30" i="51"/>
  <c r="CE30" i="51"/>
  <c r="U30" i="51"/>
  <c r="C17" i="38"/>
  <c r="DY5" i="51" l="1"/>
  <c r="CM9" i="51"/>
  <c r="CP24" i="51"/>
  <c r="BE24" i="51"/>
  <c r="AT8" i="51"/>
  <c r="CA8" i="51"/>
  <c r="AX8" i="51"/>
  <c r="EE24" i="51"/>
  <c r="BC30" i="51"/>
  <c r="P10" i="51"/>
  <c r="O10" i="51"/>
  <c r="N10" i="51"/>
  <c r="EB9" i="51" l="1"/>
  <c r="EE30" i="51"/>
  <c r="H9" i="53" s="1" a="1"/>
  <c r="H9" i="53" s="1"/>
  <c r="CP30" i="51"/>
  <c r="CE8" i="51"/>
  <c r="DP8" i="51"/>
  <c r="D17" i="38"/>
  <c r="H6" i="53" l="1"/>
  <c r="K6" i="53"/>
  <c r="I6" i="53"/>
  <c r="J6" i="53"/>
  <c r="BE30" i="51"/>
  <c r="CI8" i="51"/>
  <c r="DT8" i="51" s="1"/>
  <c r="L22" i="51"/>
  <c r="L21" i="51"/>
  <c r="L20" i="51"/>
  <c r="L26" i="51"/>
  <c r="L16" i="51"/>
  <c r="L15" i="51"/>
  <c r="L13" i="51"/>
  <c r="L12" i="51"/>
  <c r="K10" i="51"/>
  <c r="J10" i="51"/>
  <c r="I10" i="51"/>
  <c r="E10" i="51"/>
  <c r="D10" i="51"/>
  <c r="C10" i="51"/>
  <c r="L18" i="51" l="1"/>
  <c r="DX8" i="51"/>
  <c r="E17" i="38"/>
  <c r="F17" i="38"/>
  <c r="L24" i="51" l="1"/>
  <c r="A5" i="12"/>
  <c r="C16" i="10"/>
  <c r="N9" i="34" l="1" a="1"/>
  <c r="N9" i="34" s="1"/>
  <c r="M28" i="34" a="1"/>
  <c r="M28" i="34" s="1"/>
  <c r="M27" i="34" a="1"/>
  <c r="M27" i="34" s="1"/>
  <c r="M26" i="34" a="1"/>
  <c r="M26" i="34" s="1"/>
  <c r="M25" i="34" a="1"/>
  <c r="M25" i="34" s="1"/>
  <c r="M24" i="34" a="1"/>
  <c r="M24" i="34" s="1"/>
  <c r="M23" i="34" a="1"/>
  <c r="M23" i="34" s="1"/>
  <c r="R23" i="34" l="1"/>
  <c r="W23" i="34" s="1"/>
  <c r="M13" i="34"/>
  <c r="P9" i="34"/>
  <c r="R9" i="34"/>
  <c r="W9" i="34" s="1"/>
  <c r="W33" i="34" l="1"/>
  <c r="I44" i="39"/>
  <c r="I43" i="39"/>
  <c r="I42" i="39"/>
  <c r="I41" i="39"/>
  <c r="I40" i="39"/>
  <c r="I39" i="39"/>
  <c r="I38" i="39"/>
  <c r="I37" i="39"/>
  <c r="K37" i="39" s="1"/>
  <c r="S9" i="34"/>
  <c r="X9" i="34" s="1"/>
  <c r="N10" i="34" a="1"/>
  <c r="N10" i="34" s="1"/>
  <c r="C55" i="5"/>
  <c r="R25" i="34"/>
  <c r="R28" i="34"/>
  <c r="D11" i="10"/>
  <c r="D9" i="12"/>
  <c r="C9" i="12"/>
  <c r="B9" i="12"/>
  <c r="M40" i="34"/>
  <c r="R40" i="34" s="1"/>
  <c r="W40" i="34" s="1"/>
  <c r="M39" i="34"/>
  <c r="M38" i="34"/>
  <c r="R38" i="34" s="1"/>
  <c r="M37" i="34"/>
  <c r="M36" i="34"/>
  <c r="R36" i="34" s="1"/>
  <c r="M35" i="34"/>
  <c r="R35" i="34" s="1"/>
  <c r="W35" i="34" s="1"/>
  <c r="M34" i="34"/>
  <c r="I7" i="34"/>
  <c r="E7" i="34"/>
  <c r="A5" i="39"/>
  <c r="A4" i="39"/>
  <c r="A2" i="39"/>
  <c r="A1" i="39"/>
  <c r="A6" i="12"/>
  <c r="A4" i="37"/>
  <c r="A3" i="37"/>
  <c r="A2" i="37"/>
  <c r="A1" i="37"/>
  <c r="A5" i="34"/>
  <c r="A4" i="34"/>
  <c r="A2" i="34"/>
  <c r="A1" i="34"/>
  <c r="A2" i="12"/>
  <c r="A4" i="12"/>
  <c r="A1" i="12"/>
  <c r="A2" i="10"/>
  <c r="A2" i="5"/>
  <c r="K44" i="39" l="1"/>
  <c r="M44" i="39" s="1"/>
  <c r="K38" i="39"/>
  <c r="M38" i="39" s="1"/>
  <c r="K39" i="39"/>
  <c r="M39" i="39" s="1"/>
  <c r="K40" i="39"/>
  <c r="M40" i="39" s="1"/>
  <c r="K41" i="39"/>
  <c r="M41" i="39" s="1"/>
  <c r="K42" i="39"/>
  <c r="M42" i="39" s="1"/>
  <c r="K43" i="39"/>
  <c r="M43" i="39" s="1"/>
  <c r="M37" i="39"/>
  <c r="R34" i="34"/>
  <c r="W34" i="34" s="1"/>
  <c r="K30" i="51"/>
  <c r="J30" i="51"/>
  <c r="M30" i="34"/>
  <c r="N33" i="34"/>
  <c r="Z9" i="34"/>
  <c r="U9" i="34"/>
  <c r="N38" i="34"/>
  <c r="P38" i="34" s="1"/>
  <c r="W38" i="34"/>
  <c r="W36" i="34"/>
  <c r="R37" i="34"/>
  <c r="W37" i="34" s="1"/>
  <c r="M42" i="34"/>
  <c r="R39" i="34"/>
  <c r="W39" i="34" s="1"/>
  <c r="N34" i="34"/>
  <c r="S34" i="34" s="1"/>
  <c r="S26" i="34"/>
  <c r="X26" i="34" s="1"/>
  <c r="P27" i="34"/>
  <c r="N35" i="34"/>
  <c r="P35" i="34" s="1"/>
  <c r="N39" i="34"/>
  <c r="P39" i="34" s="1"/>
  <c r="P24" i="34"/>
  <c r="N36" i="34"/>
  <c r="S36" i="34" s="1"/>
  <c r="U36" i="34" s="1"/>
  <c r="N40" i="34"/>
  <c r="S40" i="34" s="1"/>
  <c r="U40" i="34" s="1"/>
  <c r="P25" i="34"/>
  <c r="N37" i="34"/>
  <c r="S37" i="34" s="1"/>
  <c r="W28" i="34"/>
  <c r="W25" i="34"/>
  <c r="P28" i="34"/>
  <c r="R27" i="34"/>
  <c r="W27" i="34" s="1"/>
  <c r="R26" i="34"/>
  <c r="W26" i="34" s="1"/>
  <c r="R24" i="34"/>
  <c r="W24" i="34" s="1"/>
  <c r="P11" i="34"/>
  <c r="P10" i="34"/>
  <c r="R11" i="34"/>
  <c r="W11" i="34" s="1"/>
  <c r="R10" i="34"/>
  <c r="M44" i="34" l="1"/>
  <c r="M46" i="34" s="1"/>
  <c r="K46" i="39"/>
  <c r="K83" i="39" s="1"/>
  <c r="M46" i="39"/>
  <c r="U34" i="34"/>
  <c r="D24" i="52"/>
  <c r="C25" i="12"/>
  <c r="C24" i="52"/>
  <c r="B25" i="12"/>
  <c r="E24" i="52"/>
  <c r="D25" i="12"/>
  <c r="C10" i="52"/>
  <c r="B10" i="12"/>
  <c r="S33" i="34"/>
  <c r="U33" i="34" s="1"/>
  <c r="P33" i="34"/>
  <c r="B21" i="12"/>
  <c r="B20" i="12"/>
  <c r="C21" i="12"/>
  <c r="C11" i="51"/>
  <c r="N11" i="51" s="1"/>
  <c r="C20" i="12"/>
  <c r="D21" i="12"/>
  <c r="D20" i="12"/>
  <c r="L28" i="51"/>
  <c r="L30" i="51" s="1"/>
  <c r="D26" i="51"/>
  <c r="C26" i="51"/>
  <c r="E26" i="51"/>
  <c r="U37" i="34"/>
  <c r="S38" i="34"/>
  <c r="U38" i="34" s="1"/>
  <c r="P23" i="34"/>
  <c r="P34" i="34"/>
  <c r="S35" i="34"/>
  <c r="U35" i="34" s="1"/>
  <c r="W42" i="34"/>
  <c r="R42" i="34"/>
  <c r="P36" i="34"/>
  <c r="S24" i="34"/>
  <c r="U24" i="34" s="1"/>
  <c r="P26" i="34"/>
  <c r="N42" i="34"/>
  <c r="S27" i="34"/>
  <c r="U27" i="34" s="1"/>
  <c r="S39" i="34"/>
  <c r="U39" i="34" s="1"/>
  <c r="P37" i="34"/>
  <c r="N30" i="34"/>
  <c r="S28" i="34"/>
  <c r="U28" i="34" s="1"/>
  <c r="X36" i="34"/>
  <c r="Z36" i="34" s="1"/>
  <c r="S23" i="34"/>
  <c r="U23" i="34" s="1"/>
  <c r="W10" i="34"/>
  <c r="S25" i="34"/>
  <c r="U25" i="34" s="1"/>
  <c r="X34" i="34"/>
  <c r="Z34" i="34" s="1"/>
  <c r="X37" i="34"/>
  <c r="Z37" i="34" s="1"/>
  <c r="P40" i="34"/>
  <c r="X40" i="34"/>
  <c r="Z40" i="34" s="1"/>
  <c r="U26" i="34"/>
  <c r="R30" i="34"/>
  <c r="Z26" i="34"/>
  <c r="W30" i="34"/>
  <c r="C18" i="52"/>
  <c r="R13" i="34"/>
  <c r="S11" i="34"/>
  <c r="X11" i="34" s="1"/>
  <c r="Z11" i="34" s="1"/>
  <c r="S10" i="34"/>
  <c r="N13" i="34"/>
  <c r="M83" i="39" l="1"/>
  <c r="K85" i="39"/>
  <c r="M85" i="39" s="1"/>
  <c r="F24" i="52"/>
  <c r="C12" i="52"/>
  <c r="B12" i="12"/>
  <c r="F20" i="12"/>
  <c r="F21" i="12"/>
  <c r="F25" i="12"/>
  <c r="D12" i="52"/>
  <c r="C12" i="12"/>
  <c r="D18" i="52"/>
  <c r="C19" i="12"/>
  <c r="D11" i="52"/>
  <c r="C11" i="12"/>
  <c r="E18" i="52"/>
  <c r="D19" i="12"/>
  <c r="E12" i="52"/>
  <c r="D12" i="12"/>
  <c r="X33" i="34"/>
  <c r="Z33" i="34" s="1"/>
  <c r="AI11" i="51"/>
  <c r="Y11" i="51"/>
  <c r="D21" i="51"/>
  <c r="O21" i="51" s="1"/>
  <c r="Z21" i="51" s="1"/>
  <c r="D19" i="52"/>
  <c r="D20" i="52"/>
  <c r="D22" i="51"/>
  <c r="E21" i="51"/>
  <c r="E19" i="52"/>
  <c r="C21" i="51"/>
  <c r="N21" i="51" s="1"/>
  <c r="Y21" i="51" s="1"/>
  <c r="C19" i="52"/>
  <c r="E22" i="51"/>
  <c r="P22" i="51" s="1"/>
  <c r="AA22" i="51" s="1"/>
  <c r="E20" i="52"/>
  <c r="C22" i="51"/>
  <c r="N22" i="51" s="1"/>
  <c r="Y22" i="51" s="1"/>
  <c r="C20" i="52"/>
  <c r="D13" i="51"/>
  <c r="O13" i="51" s="1"/>
  <c r="Z13" i="51" s="1"/>
  <c r="D12" i="51"/>
  <c r="O12" i="51" s="1"/>
  <c r="Z12" i="51" s="1"/>
  <c r="E13" i="51"/>
  <c r="P13" i="51" s="1"/>
  <c r="AA13" i="51" s="1"/>
  <c r="C13" i="51"/>
  <c r="G26" i="51"/>
  <c r="O26" i="51"/>
  <c r="Z26" i="51" s="1"/>
  <c r="N26" i="51"/>
  <c r="Y26" i="51" s="1"/>
  <c r="P26" i="51"/>
  <c r="AA26" i="51" s="1"/>
  <c r="D20" i="51"/>
  <c r="C20" i="51"/>
  <c r="E20" i="51"/>
  <c r="X38" i="34"/>
  <c r="Z38" i="34" s="1"/>
  <c r="X35" i="34"/>
  <c r="Z35" i="34" s="1"/>
  <c r="P30" i="34"/>
  <c r="E31" i="10" s="1" a="1"/>
  <c r="E31" i="10" s="1"/>
  <c r="X23" i="34"/>
  <c r="Z23" i="34" s="1"/>
  <c r="P42" i="34"/>
  <c r="X24" i="34"/>
  <c r="Z24" i="34" s="1"/>
  <c r="S30" i="34"/>
  <c r="X39" i="34"/>
  <c r="Z39" i="34" s="1"/>
  <c r="X25" i="34"/>
  <c r="Z25" i="34" s="1"/>
  <c r="N44" i="34"/>
  <c r="N46" i="34" s="1"/>
  <c r="P46" i="34" s="1"/>
  <c r="X27" i="34"/>
  <c r="Z27" i="34" s="1"/>
  <c r="X28" i="34"/>
  <c r="Z28" i="34" s="1"/>
  <c r="P13" i="34"/>
  <c r="D32" i="10" s="1" a="1"/>
  <c r="D32" i="10" s="1"/>
  <c r="S42" i="34"/>
  <c r="R44" i="34"/>
  <c r="R46" i="34" s="1"/>
  <c r="U42" i="34"/>
  <c r="U30" i="34"/>
  <c r="X10" i="34"/>
  <c r="U11" i="34"/>
  <c r="W13" i="34"/>
  <c r="W44" i="34" s="1"/>
  <c r="U10" i="34"/>
  <c r="S13" i="34"/>
  <c r="W46" i="34" l="1"/>
  <c r="Z46" i="34" s="1"/>
  <c r="E28" i="10" a="1"/>
  <c r="E28" i="10" s="1"/>
  <c r="E32" i="10" a="1"/>
  <c r="E32" i="10" s="1"/>
  <c r="F32" i="10" s="1"/>
  <c r="D31" i="10" a="1"/>
  <c r="D31" i="10" s="1"/>
  <c r="F31" i="10" s="1"/>
  <c r="D27" i="10" a="1"/>
  <c r="D27" i="10" s="1"/>
  <c r="D29" i="10" a="1"/>
  <c r="D29" i="10" s="1"/>
  <c r="D30" i="10" a="1"/>
  <c r="D30" i="10" s="1"/>
  <c r="D28" i="10" a="1"/>
  <c r="D28" i="10" s="1"/>
  <c r="E29" i="10" a="1"/>
  <c r="E29" i="10" s="1"/>
  <c r="E30" i="10" a="1"/>
  <c r="E30" i="10" s="1"/>
  <c r="E27" i="10" a="1"/>
  <c r="E27" i="10" s="1"/>
  <c r="E26" i="10" a="1"/>
  <c r="E26" i="10" s="1"/>
  <c r="D26" i="10" a="1"/>
  <c r="D26" i="10" s="1"/>
  <c r="F12" i="52"/>
  <c r="F18" i="52"/>
  <c r="F12" i="12"/>
  <c r="F19" i="12"/>
  <c r="E11" i="52"/>
  <c r="D11" i="12"/>
  <c r="B27" i="12"/>
  <c r="BP11" i="51"/>
  <c r="BT11" i="51" s="1"/>
  <c r="AM11" i="51"/>
  <c r="BF11" i="51"/>
  <c r="AI21" i="51"/>
  <c r="AM21" i="51" s="1"/>
  <c r="F19" i="52"/>
  <c r="AI22" i="51"/>
  <c r="AM22" i="51" s="1"/>
  <c r="G22" i="51"/>
  <c r="G21" i="51"/>
  <c r="P21" i="51"/>
  <c r="AA21" i="51" s="1"/>
  <c r="O22" i="51"/>
  <c r="Z22" i="51" s="1"/>
  <c r="F20" i="52"/>
  <c r="G13" i="51"/>
  <c r="N13" i="51"/>
  <c r="Y13" i="51" s="1"/>
  <c r="E12" i="51"/>
  <c r="P12" i="51" s="1"/>
  <c r="AA12" i="51" s="1"/>
  <c r="AJ13" i="51"/>
  <c r="AN13" i="51" s="1"/>
  <c r="AJ12" i="51"/>
  <c r="AN12" i="51" s="1"/>
  <c r="AK13" i="51"/>
  <c r="AO13" i="51" s="1"/>
  <c r="AK22" i="51"/>
  <c r="AO22" i="51" s="1"/>
  <c r="AJ21" i="51"/>
  <c r="AN21" i="51" s="1"/>
  <c r="AK26" i="51"/>
  <c r="AO26" i="51" s="1"/>
  <c r="AJ26" i="51"/>
  <c r="AN26" i="51" s="1"/>
  <c r="AI26" i="51"/>
  <c r="AM26" i="51" s="1"/>
  <c r="Q26" i="51"/>
  <c r="P20" i="51"/>
  <c r="AA20" i="51" s="1"/>
  <c r="N20" i="51"/>
  <c r="Y20" i="51" s="1"/>
  <c r="O20" i="51"/>
  <c r="Z20" i="51" s="1"/>
  <c r="Z42" i="34"/>
  <c r="P44" i="34"/>
  <c r="Z30" i="34"/>
  <c r="X13" i="34"/>
  <c r="X30" i="34"/>
  <c r="X42" i="34"/>
  <c r="S44" i="34"/>
  <c r="S46" i="34" s="1"/>
  <c r="U46" i="34" s="1"/>
  <c r="Z10" i="34"/>
  <c r="U13" i="34"/>
  <c r="U44" i="34" s="1"/>
  <c r="F27" i="10" l="1"/>
  <c r="F28" i="10"/>
  <c r="F30" i="10"/>
  <c r="F29" i="10"/>
  <c r="D26" i="52"/>
  <c r="C27" i="12"/>
  <c r="E26" i="52"/>
  <c r="D27" i="12"/>
  <c r="C28" i="51"/>
  <c r="N28" i="51" s="1"/>
  <c r="Y28" i="51" s="1"/>
  <c r="C26" i="52"/>
  <c r="E13" i="52"/>
  <c r="D14" i="12"/>
  <c r="D14" i="52"/>
  <c r="C15" i="12"/>
  <c r="E10" i="52"/>
  <c r="D10" i="12"/>
  <c r="E14" i="52"/>
  <c r="D15" i="12"/>
  <c r="C11" i="52"/>
  <c r="B11" i="12"/>
  <c r="F11" i="12" s="1"/>
  <c r="D13" i="52"/>
  <c r="C14" i="12"/>
  <c r="C14" i="52"/>
  <c r="B15" i="12"/>
  <c r="C13" i="52"/>
  <c r="B14" i="12"/>
  <c r="D10" i="52" a="1"/>
  <c r="D10" i="52" s="1"/>
  <c r="C10" i="12" a="1"/>
  <c r="C10" i="12" s="1"/>
  <c r="BF21" i="51"/>
  <c r="BP21" i="51"/>
  <c r="BT21" i="51" s="1"/>
  <c r="BP22" i="51"/>
  <c r="BT22" i="51" s="1"/>
  <c r="BF22" i="51"/>
  <c r="AK21" i="51"/>
  <c r="AO21" i="51" s="1"/>
  <c r="AP21" i="51" s="1"/>
  <c r="Q21" i="51"/>
  <c r="Q22" i="51"/>
  <c r="AJ22" i="51"/>
  <c r="AN22" i="51" s="1"/>
  <c r="AP22" i="51" s="1"/>
  <c r="Q13" i="51"/>
  <c r="AI13" i="51"/>
  <c r="AM13" i="51" s="1"/>
  <c r="AP13" i="51" s="1"/>
  <c r="D11" i="51" a="1"/>
  <c r="D11" i="51" s="1"/>
  <c r="O11" i="51" s="1"/>
  <c r="C12" i="51"/>
  <c r="AP26" i="51"/>
  <c r="BQ21" i="51"/>
  <c r="BU21" i="51" s="1"/>
  <c r="BG21" i="51"/>
  <c r="BP26" i="51"/>
  <c r="BT26" i="51" s="1"/>
  <c r="BF26" i="51"/>
  <c r="BQ12" i="51"/>
  <c r="BU12" i="51" s="1"/>
  <c r="BG12" i="51"/>
  <c r="BR13" i="51"/>
  <c r="BV13" i="51" s="1"/>
  <c r="BH13" i="51"/>
  <c r="BQ26" i="51"/>
  <c r="BU26" i="51" s="1"/>
  <c r="BG26" i="51"/>
  <c r="BR26" i="51"/>
  <c r="BV26" i="51" s="1"/>
  <c r="BH26" i="51"/>
  <c r="BR22" i="51"/>
  <c r="BV22" i="51" s="1"/>
  <c r="BH22" i="51"/>
  <c r="BQ13" i="51"/>
  <c r="BU13" i="51" s="1"/>
  <c r="BG13" i="51"/>
  <c r="AB21" i="51"/>
  <c r="AB22" i="51"/>
  <c r="AB13" i="51"/>
  <c r="AI20" i="51"/>
  <c r="AM20" i="51" s="1"/>
  <c r="AK12" i="51"/>
  <c r="AO12" i="51" s="1"/>
  <c r="AJ20" i="51"/>
  <c r="AN20" i="51" s="1"/>
  <c r="AK20" i="51"/>
  <c r="AO20" i="51" s="1"/>
  <c r="AL26" i="51"/>
  <c r="AB26" i="51"/>
  <c r="Q20" i="51"/>
  <c r="D28" i="51"/>
  <c r="E28" i="51"/>
  <c r="E16" i="51"/>
  <c r="D15" i="51"/>
  <c r="C16" i="51"/>
  <c r="N16" i="51" s="1"/>
  <c r="Y16" i="51" s="1"/>
  <c r="C15" i="51"/>
  <c r="D16" i="51"/>
  <c r="E15" i="51"/>
  <c r="E11" i="51"/>
  <c r="Z13" i="34"/>
  <c r="X44" i="34"/>
  <c r="F26" i="10" l="1"/>
  <c r="Z44" i="34"/>
  <c r="P11" i="51"/>
  <c r="F10" i="12"/>
  <c r="E16" i="52"/>
  <c r="E22" i="52" s="1"/>
  <c r="E28" i="52" s="1"/>
  <c r="C16" i="52"/>
  <c r="C22" i="52" s="1"/>
  <c r="C28" i="52" s="1"/>
  <c r="F27" i="12"/>
  <c r="F13" i="52"/>
  <c r="F14" i="12"/>
  <c r="F26" i="52"/>
  <c r="D16" i="52"/>
  <c r="D22" i="52" s="1"/>
  <c r="D28" i="52" s="1"/>
  <c r="F15" i="12"/>
  <c r="D17" i="12"/>
  <c r="D23" i="12" s="1"/>
  <c r="F14" i="52"/>
  <c r="F11" i="52"/>
  <c r="AI28" i="51"/>
  <c r="AM28" i="51" s="1"/>
  <c r="F10" i="52"/>
  <c r="C17" i="12"/>
  <c r="C23" i="12" s="1"/>
  <c r="B17" i="12"/>
  <c r="B23" i="12" s="1"/>
  <c r="Q11" i="51"/>
  <c r="AL21" i="51"/>
  <c r="DA22" i="51"/>
  <c r="DE22" i="51" s="1"/>
  <c r="DA21" i="51"/>
  <c r="DE21" i="51" s="1"/>
  <c r="CQ21" i="51"/>
  <c r="CQ22" i="51"/>
  <c r="BH21" i="51"/>
  <c r="BI21" i="51" s="1"/>
  <c r="BR21" i="51"/>
  <c r="BV21" i="51" s="1"/>
  <c r="BW21" i="51" s="1"/>
  <c r="BG22" i="51"/>
  <c r="BI22" i="51" s="1"/>
  <c r="BQ22" i="51"/>
  <c r="BU22" i="51" s="1"/>
  <c r="BW22" i="51" s="1"/>
  <c r="AL22" i="51"/>
  <c r="AL13" i="51"/>
  <c r="CQ11" i="51"/>
  <c r="BW26" i="51"/>
  <c r="DA11" i="51"/>
  <c r="BF13" i="51"/>
  <c r="BI13" i="51" s="1"/>
  <c r="BP13" i="51"/>
  <c r="BT13" i="51" s="1"/>
  <c r="BW13" i="51" s="1"/>
  <c r="G12" i="51"/>
  <c r="N12" i="51"/>
  <c r="AP20" i="51"/>
  <c r="DB13" i="51"/>
  <c r="DF13" i="51" s="1"/>
  <c r="CR13" i="51"/>
  <c r="DA26" i="51"/>
  <c r="DE26" i="51" s="1"/>
  <c r="CQ26" i="51"/>
  <c r="CS13" i="51"/>
  <c r="DC13" i="51"/>
  <c r="DG13" i="51" s="1"/>
  <c r="CS22" i="51"/>
  <c r="DC22" i="51"/>
  <c r="DG22" i="51" s="1"/>
  <c r="DB21" i="51"/>
  <c r="DF21" i="51" s="1"/>
  <c r="CR21" i="51"/>
  <c r="DC26" i="51"/>
  <c r="DG26" i="51" s="1"/>
  <c r="CS26" i="51"/>
  <c r="DB26" i="51"/>
  <c r="DF26" i="51" s="1"/>
  <c r="CR26" i="51"/>
  <c r="DB12" i="51"/>
  <c r="DF12" i="51" s="1"/>
  <c r="CR12" i="51"/>
  <c r="BS26" i="51"/>
  <c r="BQ20" i="51"/>
  <c r="BU20" i="51" s="1"/>
  <c r="BG20" i="51"/>
  <c r="BP20" i="51"/>
  <c r="BT20" i="51" s="1"/>
  <c r="BF20" i="51"/>
  <c r="BR20" i="51"/>
  <c r="BV20" i="51" s="1"/>
  <c r="BH20" i="51"/>
  <c r="BI26" i="51"/>
  <c r="BR12" i="51"/>
  <c r="BV12" i="51" s="1"/>
  <c r="BH12" i="51"/>
  <c r="AI16" i="51"/>
  <c r="AM16" i="51" s="1"/>
  <c r="AB20" i="51"/>
  <c r="AL20" i="51"/>
  <c r="G11" i="51"/>
  <c r="P28" i="51"/>
  <c r="AA28" i="51" s="1"/>
  <c r="O28" i="51"/>
  <c r="G28" i="51"/>
  <c r="G15" i="51"/>
  <c r="G16" i="51"/>
  <c r="N15" i="51"/>
  <c r="Y15" i="51" s="1"/>
  <c r="P15" i="51"/>
  <c r="AA15" i="51" s="1"/>
  <c r="O15" i="51"/>
  <c r="Z15" i="51" s="1"/>
  <c r="O16" i="51"/>
  <c r="Z16" i="51" s="1"/>
  <c r="P16" i="51"/>
  <c r="AA16" i="51" s="1"/>
  <c r="C18" i="51"/>
  <c r="C24" i="51" s="1"/>
  <c r="D18" i="51"/>
  <c r="E18" i="51"/>
  <c r="E24" i="51" s="1"/>
  <c r="B24" i="10" a="1"/>
  <c r="B24" i="10" l="1"/>
  <c r="D29" i="12"/>
  <c r="B29" i="12"/>
  <c r="BF28" i="51"/>
  <c r="BP28" i="51"/>
  <c r="BT28" i="51" s="1"/>
  <c r="F16" i="52"/>
  <c r="F22" i="52" s="1"/>
  <c r="F17" i="12"/>
  <c r="F23" i="12" s="1"/>
  <c r="C29" i="12"/>
  <c r="EF21" i="51"/>
  <c r="EF22" i="51"/>
  <c r="BS21" i="51"/>
  <c r="CS21" i="51"/>
  <c r="CT21" i="51" s="1"/>
  <c r="DC21" i="51"/>
  <c r="DG21" i="51" s="1"/>
  <c r="DH21" i="51" s="1"/>
  <c r="DB22" i="51"/>
  <c r="DF22" i="51" s="1"/>
  <c r="DH22" i="51" s="1"/>
  <c r="BS22" i="51"/>
  <c r="CR22" i="51"/>
  <c r="CT22" i="51" s="1"/>
  <c r="BS13" i="51"/>
  <c r="F28" i="52"/>
  <c r="AJ11" i="51"/>
  <c r="DE11" i="51"/>
  <c r="CQ13" i="51"/>
  <c r="CT13" i="51" s="1"/>
  <c r="DA13" i="51"/>
  <c r="DE13" i="51" s="1"/>
  <c r="DH13" i="51" s="1"/>
  <c r="Z28" i="51"/>
  <c r="DH26" i="51"/>
  <c r="BW20" i="51"/>
  <c r="Z11" i="51"/>
  <c r="Y12" i="51"/>
  <c r="AB12" i="51" s="1"/>
  <c r="AA11" i="51"/>
  <c r="EF11" i="51"/>
  <c r="Q12" i="51"/>
  <c r="AI12" i="51"/>
  <c r="AL12" i="51" s="1"/>
  <c r="EH13" i="51"/>
  <c r="EG21" i="51"/>
  <c r="EG26" i="51"/>
  <c r="EH26" i="51"/>
  <c r="EF26" i="51"/>
  <c r="EG12" i="51"/>
  <c r="EG13" i="51"/>
  <c r="EH22" i="51"/>
  <c r="BI20" i="51"/>
  <c r="CQ20" i="51"/>
  <c r="DA20" i="51"/>
  <c r="DE20" i="51" s="1"/>
  <c r="DC12" i="51"/>
  <c r="DG12" i="51" s="1"/>
  <c r="CS12" i="51"/>
  <c r="CR20" i="51"/>
  <c r="DB20" i="51"/>
  <c r="DF20" i="51" s="1"/>
  <c r="CT26" i="51"/>
  <c r="DD26" i="51"/>
  <c r="CS20" i="51"/>
  <c r="DC20" i="51"/>
  <c r="DG20" i="51" s="1"/>
  <c r="BP16" i="51"/>
  <c r="BT16" i="51" s="1"/>
  <c r="BF16" i="51"/>
  <c r="BS20" i="51"/>
  <c r="AJ16" i="51"/>
  <c r="AN16" i="51" s="1"/>
  <c r="AK28" i="51"/>
  <c r="AO28" i="51" s="1"/>
  <c r="AI15" i="51"/>
  <c r="AM15" i="51" s="1"/>
  <c r="AK16" i="51"/>
  <c r="AO16" i="51" s="1"/>
  <c r="AJ28" i="51"/>
  <c r="AJ15" i="51"/>
  <c r="AN15" i="51" s="1"/>
  <c r="AK15" i="51"/>
  <c r="AO15" i="51" s="1"/>
  <c r="AK11" i="51"/>
  <c r="E30" i="51"/>
  <c r="Q28" i="51"/>
  <c r="Q15" i="51"/>
  <c r="P18" i="51"/>
  <c r="G18" i="51"/>
  <c r="N18" i="51"/>
  <c r="O18" i="51"/>
  <c r="Q16" i="51"/>
  <c r="F29" i="12" l="1"/>
  <c r="CQ28" i="51"/>
  <c r="DA28" i="51"/>
  <c r="DE28" i="51" s="1"/>
  <c r="BQ11" i="51"/>
  <c r="BU11" i="51" s="1"/>
  <c r="BG11" i="51"/>
  <c r="AB11" i="51"/>
  <c r="AN28" i="51"/>
  <c r="AP28" i="51" s="1"/>
  <c r="DD22" i="51"/>
  <c r="EG22" i="51"/>
  <c r="EI22" i="51" s="1"/>
  <c r="DD21" i="51"/>
  <c r="EH21" i="51"/>
  <c r="EI21" i="51" s="1"/>
  <c r="AN11" i="51"/>
  <c r="AN18" i="51" s="1"/>
  <c r="DD13" i="51"/>
  <c r="EF13" i="51"/>
  <c r="EI13" i="51" s="1"/>
  <c r="Y18" i="51"/>
  <c r="Y24" i="51" s="1"/>
  <c r="Y30" i="51" s="1"/>
  <c r="BF12" i="51"/>
  <c r="BI12" i="51" s="1"/>
  <c r="DH20" i="51"/>
  <c r="AM12" i="51"/>
  <c r="BP12" i="51"/>
  <c r="BT12" i="51" s="1"/>
  <c r="AO11" i="51"/>
  <c r="AP16" i="51"/>
  <c r="EI26" i="51"/>
  <c r="EH12" i="51"/>
  <c r="EH20" i="51"/>
  <c r="EF20" i="51"/>
  <c r="EG20" i="51"/>
  <c r="DA16" i="51"/>
  <c r="DE16" i="51" s="1"/>
  <c r="CQ16" i="51"/>
  <c r="DD20" i="51"/>
  <c r="CT20" i="51"/>
  <c r="AB16" i="51"/>
  <c r="AL11" i="51"/>
  <c r="BR11" i="51"/>
  <c r="BV11" i="51" s="1"/>
  <c r="BH11" i="51"/>
  <c r="BR16" i="51"/>
  <c r="BV16" i="51" s="1"/>
  <c r="BH16" i="51"/>
  <c r="BR15" i="51"/>
  <c r="BV15" i="51" s="1"/>
  <c r="BH15" i="51"/>
  <c r="BP15" i="51"/>
  <c r="BT15" i="51" s="1"/>
  <c r="BF15" i="51"/>
  <c r="BQ15" i="51"/>
  <c r="BU15" i="51" s="1"/>
  <c r="BG15" i="51"/>
  <c r="BR28" i="51"/>
  <c r="BV28" i="51" s="1"/>
  <c r="BH28" i="51"/>
  <c r="BQ28" i="51"/>
  <c r="BG28" i="51"/>
  <c r="BQ16" i="51"/>
  <c r="BU16" i="51" s="1"/>
  <c r="BG16" i="51"/>
  <c r="AL15" i="51"/>
  <c r="AI18" i="51"/>
  <c r="AL28" i="51"/>
  <c r="AL16" i="51"/>
  <c r="AB28" i="51"/>
  <c r="Z18" i="51"/>
  <c r="AK18" i="51"/>
  <c r="AJ18" i="51"/>
  <c r="AA18" i="51"/>
  <c r="AB15" i="51"/>
  <c r="P24" i="51"/>
  <c r="P30" i="51" s="1"/>
  <c r="D24" i="51"/>
  <c r="D30" i="51" s="1"/>
  <c r="O24" i="51"/>
  <c r="O30" i="51" s="1"/>
  <c r="C30" i="51"/>
  <c r="Q18" i="51"/>
  <c r="EF28" i="51" l="1"/>
  <c r="CR11" i="51"/>
  <c r="DB11" i="51"/>
  <c r="EG11" i="51" s="1"/>
  <c r="BI11" i="51"/>
  <c r="BU28" i="51"/>
  <c r="BW28" i="51" s="1"/>
  <c r="BW11" i="51"/>
  <c r="BW16" i="51"/>
  <c r="BF18" i="51"/>
  <c r="BF24" i="51" s="1"/>
  <c r="BF30" i="51" s="1"/>
  <c r="CQ12" i="51"/>
  <c r="CT12" i="51" s="1"/>
  <c r="BV18" i="51"/>
  <c r="BU18" i="51"/>
  <c r="BU24" i="51" s="1"/>
  <c r="BW15" i="51"/>
  <c r="BW12" i="51"/>
  <c r="BT18" i="51"/>
  <c r="BT24" i="51" s="1"/>
  <c r="BT30" i="51" s="1"/>
  <c r="AP12" i="51"/>
  <c r="DA12" i="51"/>
  <c r="BS11" i="51"/>
  <c r="AP11" i="51"/>
  <c r="AJ24" i="51"/>
  <c r="AJ30" i="51" s="1"/>
  <c r="BS12" i="51"/>
  <c r="AA24" i="51"/>
  <c r="AA30" i="51" s="1"/>
  <c r="AM18" i="51"/>
  <c r="BP18" i="51"/>
  <c r="BP24" i="51" s="1"/>
  <c r="AO18" i="51"/>
  <c r="AP15" i="51"/>
  <c r="AN24" i="51"/>
  <c r="AN30" i="51" s="1"/>
  <c r="EF16" i="51"/>
  <c r="EI20" i="51"/>
  <c r="CS15" i="51"/>
  <c r="DC15" i="51"/>
  <c r="DG15" i="51" s="1"/>
  <c r="BQ18" i="51"/>
  <c r="CR15" i="51"/>
  <c r="DB15" i="51"/>
  <c r="DF15" i="51" s="1"/>
  <c r="DB16" i="51"/>
  <c r="DF16" i="51" s="1"/>
  <c r="CR16" i="51"/>
  <c r="DC16" i="51"/>
  <c r="DG16" i="51" s="1"/>
  <c r="CS16" i="51"/>
  <c r="CS28" i="51"/>
  <c r="DC28" i="51"/>
  <c r="DG28" i="51" s="1"/>
  <c r="CR28" i="51"/>
  <c r="DB28" i="51"/>
  <c r="CQ15" i="51"/>
  <c r="DA15" i="51"/>
  <c r="DE15" i="51" s="1"/>
  <c r="DC11" i="51"/>
  <c r="DG11" i="51" s="1"/>
  <c r="CS11" i="51"/>
  <c r="BS28" i="51"/>
  <c r="AL18" i="51"/>
  <c r="BI15" i="51"/>
  <c r="BS15" i="51"/>
  <c r="BG18" i="51"/>
  <c r="BS16" i="51"/>
  <c r="BI16" i="51"/>
  <c r="BH18" i="51"/>
  <c r="BR18" i="51"/>
  <c r="BI28" i="51"/>
  <c r="AI24" i="51"/>
  <c r="AI30" i="51" s="1"/>
  <c r="AB18" i="51"/>
  <c r="AK24" i="51"/>
  <c r="AK30" i="51" s="1"/>
  <c r="Z24" i="51"/>
  <c r="N24" i="51"/>
  <c r="N30" i="51" s="1"/>
  <c r="D10" i="10"/>
  <c r="D13" i="10" s="1"/>
  <c r="B9" i="10" s="1"/>
  <c r="D17" i="10"/>
  <c r="B16" i="10" s="1"/>
  <c r="Q24" i="51"/>
  <c r="DF11" i="51" l="1"/>
  <c r="DH11" i="51" s="1"/>
  <c r="DF28" i="51"/>
  <c r="DH28" i="51" s="1"/>
  <c r="DH16" i="51"/>
  <c r="DG18" i="51"/>
  <c r="DH15" i="51"/>
  <c r="EF12" i="51"/>
  <c r="EI12" i="51" s="1"/>
  <c r="DE12" i="51"/>
  <c r="BV24" i="51"/>
  <c r="BV30" i="51" s="1"/>
  <c r="DA18" i="51"/>
  <c r="DA24" i="51" s="1"/>
  <c r="DA30" i="51" s="1"/>
  <c r="BU30" i="51"/>
  <c r="AP18" i="51"/>
  <c r="AP24" i="51" s="1"/>
  <c r="AP30" i="51" s="1"/>
  <c r="BW18" i="51"/>
  <c r="DD12" i="51"/>
  <c r="CT11" i="51"/>
  <c r="BG24" i="51"/>
  <c r="BG30" i="51" s="1"/>
  <c r="AM24" i="51"/>
  <c r="AM30" i="51" s="1"/>
  <c r="AL24" i="51"/>
  <c r="AO24" i="51"/>
  <c r="AO30" i="51" s="1"/>
  <c r="BQ24" i="51"/>
  <c r="BQ30" i="51" s="1"/>
  <c r="CT28" i="51"/>
  <c r="CR18" i="51"/>
  <c r="EH28" i="51"/>
  <c r="EG15" i="51"/>
  <c r="DD11" i="51"/>
  <c r="EH11" i="51"/>
  <c r="EH16" i="51"/>
  <c r="EF15" i="51"/>
  <c r="EH15" i="51"/>
  <c r="EG28" i="51"/>
  <c r="DB18" i="51"/>
  <c r="EG16" i="51"/>
  <c r="CT16" i="51"/>
  <c r="DD15" i="51"/>
  <c r="CT15" i="51"/>
  <c r="DD28" i="51"/>
  <c r="DD16" i="51"/>
  <c r="CS18" i="51"/>
  <c r="CQ18" i="51"/>
  <c r="DC18" i="51"/>
  <c r="BR24" i="51"/>
  <c r="BR30" i="51" s="1"/>
  <c r="BS18" i="51"/>
  <c r="BI18" i="51"/>
  <c r="BH24" i="51"/>
  <c r="BH30" i="51" s="1"/>
  <c r="BP30" i="51"/>
  <c r="AB24" i="51"/>
  <c r="AB30" i="51" s="1"/>
  <c r="Z7" i="51" s="1"/>
  <c r="Z30" i="51"/>
  <c r="C6" i="10"/>
  <c r="B34" i="12" s="1"/>
  <c r="C34" i="12" s="1"/>
  <c r="Q30" i="51"/>
  <c r="H9" i="52" s="1" a="1"/>
  <c r="H9" i="52" s="1"/>
  <c r="DF18" i="51" l="1"/>
  <c r="DF24" i="51" s="1"/>
  <c r="DF30" i="51" s="1"/>
  <c r="EG18" i="51"/>
  <c r="EG24" i="51" s="1"/>
  <c r="EG30" i="51" s="1"/>
  <c r="AL30" i="51"/>
  <c r="M9" i="52" s="1" a="1"/>
  <c r="M9" i="52" s="1"/>
  <c r="DG24" i="51"/>
  <c r="DG30" i="51" s="1"/>
  <c r="DH12" i="51"/>
  <c r="DH18" i="51" s="1"/>
  <c r="DE18" i="51"/>
  <c r="BW24" i="51"/>
  <c r="BW30" i="51" s="1"/>
  <c r="DC24" i="51"/>
  <c r="DC30" i="51" s="1"/>
  <c r="BS24" i="51"/>
  <c r="BS30" i="51" s="1"/>
  <c r="CQ24" i="51"/>
  <c r="CQ30" i="51" s="1"/>
  <c r="DB24" i="51"/>
  <c r="EI28" i="51"/>
  <c r="CT18" i="51"/>
  <c r="EI15" i="51"/>
  <c r="EH18" i="51"/>
  <c r="EI16" i="51"/>
  <c r="EF18" i="51"/>
  <c r="DD18" i="51"/>
  <c r="EI11" i="51"/>
  <c r="BI24" i="51"/>
  <c r="BI30" i="51" s="1"/>
  <c r="BC7" i="51" s="1"/>
  <c r="CS24" i="51"/>
  <c r="CS30" i="51" s="1"/>
  <c r="G20" i="51"/>
  <c r="G24" i="51" s="1"/>
  <c r="R9" i="52" l="1" a="1"/>
  <c r="R9" i="52" s="1"/>
  <c r="DE24" i="51"/>
  <c r="DE30" i="51" s="1"/>
  <c r="DH24" i="51"/>
  <c r="DH30" i="51" s="1"/>
  <c r="DD24" i="51"/>
  <c r="CR24" i="51"/>
  <c r="CR30" i="51" s="1"/>
  <c r="CT24" i="51"/>
  <c r="CT30" i="51" s="1"/>
  <c r="CN7" i="51" s="1"/>
  <c r="DB30" i="51"/>
  <c r="EH24" i="51"/>
  <c r="EH30" i="51" s="1"/>
  <c r="EF24" i="51"/>
  <c r="EF30" i="51" s="1"/>
  <c r="EI18" i="51"/>
  <c r="G30" i="51"/>
  <c r="DD30" i="51" l="1"/>
  <c r="C9" i="53" s="1" a="1"/>
  <c r="T26" i="53" s="1"/>
  <c r="EI24" i="51"/>
  <c r="EI30" i="51" s="1"/>
  <c r="EC7" i="51" s="1"/>
  <c r="W9" i="52" l="1" a="1"/>
  <c r="W9" i="52" s="1"/>
  <c r="M26" i="53"/>
  <c r="R26" i="53" s="1"/>
  <c r="S26" i="53"/>
  <c r="C9" i="53"/>
  <c r="S12" i="53" l="1"/>
  <c r="T24" i="53"/>
  <c r="T14" i="53"/>
  <c r="T12" i="53"/>
  <c r="T10" i="53"/>
  <c r="S24" i="53"/>
  <c r="T13" i="53"/>
  <c r="S11" i="53"/>
  <c r="T11" i="53"/>
  <c r="S13" i="53"/>
  <c r="O24" i="53"/>
  <c r="M24" i="53"/>
  <c r="R24" i="53" s="1"/>
  <c r="N24" i="53"/>
  <c r="N20" i="53"/>
  <c r="S20" i="53" s="1"/>
  <c r="N19" i="53"/>
  <c r="S19" i="53" s="1"/>
  <c r="O18" i="53"/>
  <c r="T18" i="53" s="1"/>
  <c r="M20" i="53"/>
  <c r="R20" i="53" s="1"/>
  <c r="M18" i="53"/>
  <c r="R18" i="53" s="1"/>
  <c r="N18" i="53"/>
  <c r="S18" i="53" s="1"/>
  <c r="O20" i="53"/>
  <c r="T20" i="53" s="1"/>
  <c r="M19" i="53"/>
  <c r="R19" i="53" s="1"/>
  <c r="O19" i="53"/>
  <c r="T19" i="53" s="1"/>
  <c r="O13" i="53"/>
  <c r="N14" i="53"/>
  <c r="S14" i="53" s="1"/>
  <c r="O10" i="53"/>
  <c r="N12" i="53"/>
  <c r="M14" i="53"/>
  <c r="R14" i="53" s="1"/>
  <c r="M11" i="53"/>
  <c r="R11" i="53" s="1"/>
  <c r="N11" i="53"/>
  <c r="M12" i="53"/>
  <c r="R12" i="53" s="1"/>
  <c r="O14" i="53"/>
  <c r="M13" i="53"/>
  <c r="R13" i="53" s="1"/>
  <c r="O11" i="53"/>
  <c r="O12" i="53"/>
  <c r="M10" i="53"/>
  <c r="R10" i="53" s="1"/>
  <c r="N10" i="53"/>
  <c r="S10" i="53" s="1"/>
  <c r="N13" i="53"/>
  <c r="C6" i="53"/>
  <c r="D6" i="53"/>
  <c r="E6" i="53"/>
  <c r="F6" i="53"/>
  <c r="P12" i="53" l="1"/>
  <c r="U12" i="53" s="1"/>
  <c r="P26" i="53"/>
  <c r="U26" i="53" s="1"/>
  <c r="N16" i="53"/>
  <c r="S16" i="53" s="1"/>
  <c r="P11" i="53"/>
  <c r="U11" i="53" s="1"/>
  <c r="P10" i="53"/>
  <c r="U10" i="53" s="1"/>
  <c r="M16" i="53"/>
  <c r="R16" i="53" s="1"/>
  <c r="O16" i="53"/>
  <c r="T16" i="53" s="1"/>
  <c r="P19" i="53"/>
  <c r="U19" i="53" s="1"/>
  <c r="P14" i="53"/>
  <c r="U14" i="53" s="1"/>
  <c r="P24" i="53"/>
  <c r="U24" i="53" s="1"/>
  <c r="P18" i="53"/>
  <c r="U18" i="53" s="1"/>
  <c r="P13" i="53"/>
  <c r="U13" i="53" s="1"/>
  <c r="P20" i="53"/>
  <c r="U20" i="53" s="1"/>
  <c r="S9" i="53"/>
  <c r="U9" i="53"/>
  <c r="T9" i="53"/>
  <c r="R9" i="53"/>
  <c r="M22" i="53" l="1"/>
  <c r="R22" i="53" s="1"/>
  <c r="N22" i="53"/>
  <c r="S22" i="53" s="1"/>
  <c r="O22" i="53"/>
  <c r="T22" i="53" s="1"/>
  <c r="P16" i="53"/>
  <c r="U16" i="53" s="1"/>
  <c r="M28" i="53" l="1"/>
  <c r="R28" i="53" s="1"/>
  <c r="N28" i="53"/>
  <c r="S28" i="53" s="1"/>
  <c r="O28" i="53"/>
  <c r="T28" i="53" s="1"/>
  <c r="P22" i="53"/>
  <c r="U22" i="53" s="1"/>
  <c r="P28" i="53" l="1"/>
  <c r="U28" i="5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<sst xmlns="http://schemas.openxmlformats.org/spreadsheetml/2006/main" count="987" uniqueCount="324">
  <si>
    <t>Start Here</t>
  </si>
  <si>
    <t>Purpose</t>
  </si>
  <si>
    <t>Purpose of the workbook is to create and monitor project spending on Russell Sage grant.</t>
  </si>
  <si>
    <t>Company Name</t>
  </si>
  <si>
    <t>Russell Sage Foundation</t>
  </si>
  <si>
    <t>Project Title</t>
  </si>
  <si>
    <t>Project Start Date</t>
  </si>
  <si>
    <t>Support</t>
  </si>
  <si>
    <t>Name of person in finance/accounting/budgeting responsible for this budget</t>
  </si>
  <si>
    <t>Phone#</t>
  </si>
  <si>
    <t>email</t>
  </si>
  <si>
    <t>ErrorCk</t>
  </si>
  <si>
    <t>To test various conditions to look for potential errors in the workbook.</t>
  </si>
  <si>
    <t>Tests</t>
  </si>
  <si>
    <t>Personnel</t>
  </si>
  <si>
    <t>Name</t>
  </si>
  <si>
    <t>Annual Salary</t>
  </si>
  <si>
    <t>% Time</t>
  </si>
  <si>
    <t>Total Year 1 Salary</t>
  </si>
  <si>
    <t>Total Year 2 Salary</t>
  </si>
  <si>
    <t>Subtotal Salary</t>
  </si>
  <si>
    <t>Total Year 1 Fringe</t>
  </si>
  <si>
    <t>Total Year 2 Fringe</t>
  </si>
  <si>
    <t>Subtotal Fringe</t>
  </si>
  <si>
    <t>Total Personnel Year 1</t>
  </si>
  <si>
    <t>Total Personnel Year 2</t>
  </si>
  <si>
    <t>Grand Total</t>
  </si>
  <si>
    <t>Co PI 1 (if applicable)</t>
  </si>
  <si>
    <t>Co PI 2 (if applicable)</t>
  </si>
  <si>
    <t>Total PI and Co PI</t>
  </si>
  <si>
    <t>Post Doc (PD)/
Non-Post Doc (NPD)</t>
  </si>
  <si>
    <t>RA 1</t>
  </si>
  <si>
    <t>RA 2</t>
  </si>
  <si>
    <t>RA 3</t>
  </si>
  <si>
    <t>RA 4</t>
  </si>
  <si>
    <t>RA 5</t>
  </si>
  <si>
    <t>RA 6</t>
  </si>
  <si>
    <t>Student
Research Support</t>
  </si>
  <si>
    <t>Graduate/
Undergrad</t>
  </si>
  <si>
    <t>Hourly Rate</t>
  </si>
  <si>
    <t># of hours</t>
  </si>
  <si>
    <t>Student RA 1</t>
  </si>
  <si>
    <t>optional</t>
  </si>
  <si>
    <t>Student RA 2</t>
  </si>
  <si>
    <t>Student RA 3</t>
  </si>
  <si>
    <t>Student RA 4</t>
  </si>
  <si>
    <t>Student RA 5</t>
  </si>
  <si>
    <t>Student RA 6</t>
  </si>
  <si>
    <t>Student RA 7</t>
  </si>
  <si>
    <t>Student RA 8</t>
  </si>
  <si>
    <t>Total Student Research Support</t>
  </si>
  <si>
    <t>Total Indirect Costs related to Personnel</t>
  </si>
  <si>
    <t>Type (Survey Fees, Data Purchase, or RDC Access)</t>
  </si>
  <si>
    <t>Year 1</t>
  </si>
  <si>
    <t>Year 2</t>
  </si>
  <si>
    <t>Total</t>
  </si>
  <si>
    <t>Description/Vendor</t>
  </si>
  <si>
    <t>Total Data Fees</t>
  </si>
  <si>
    <t>Total Consulting Costs</t>
  </si>
  <si>
    <t>Other Direct Costs</t>
  </si>
  <si>
    <t>Total Other Direct Costs</t>
  </si>
  <si>
    <t>Total Indirect Costs</t>
  </si>
  <si>
    <t>Budget Summary</t>
  </si>
  <si>
    <t>Grant Budget</t>
  </si>
  <si>
    <t>PI</t>
  </si>
  <si>
    <t>Non-Student RA</t>
  </si>
  <si>
    <t>Student RA</t>
  </si>
  <si>
    <t>Total Personnel</t>
  </si>
  <si>
    <t>Consultants</t>
  </si>
  <si>
    <t>Indirect Costs</t>
  </si>
  <si>
    <t>Total Grant Budget</t>
  </si>
  <si>
    <t>Grantee</t>
  </si>
  <si>
    <t>Approved Budget</t>
  </si>
  <si>
    <t>Faculty/
Non-Faculty</t>
  </si>
  <si>
    <t>Salary of Faculty</t>
  </si>
  <si>
    <t>Does Total Budget = Grant Amount?</t>
  </si>
  <si>
    <t>Total Budget</t>
  </si>
  <si>
    <t>Grant Amount</t>
  </si>
  <si>
    <t>Difference</t>
  </si>
  <si>
    <t>Do all tests pass?</t>
  </si>
  <si>
    <t>Data Collection</t>
  </si>
  <si>
    <t>Data Collection Costs</t>
  </si>
  <si>
    <t>Total Data Collection Costs</t>
  </si>
  <si>
    <t>Please note: Do not submit this budget to RSF until all error checks have passed in the "ErrorCk" worksheet.</t>
  </si>
  <si>
    <t>Current Error check status</t>
  </si>
  <si>
    <t>Tenured/tenure-track (TT)/
Non-tenure track (NT)/
Post Doc (PD)</t>
  </si>
  <si>
    <r>
      <rPr>
        <b/>
        <sz val="10"/>
        <color theme="1"/>
        <rFont val="Arial"/>
        <family val="2"/>
      </rPr>
      <t>1.</t>
    </r>
    <r>
      <rPr>
        <sz val="10"/>
        <color theme="1"/>
        <rFont val="Arial"/>
        <family val="2"/>
      </rPr>
      <t xml:space="preserve"> Please review RSF Budget Guidelines: </t>
    </r>
  </si>
  <si>
    <r>
      <rPr>
        <b/>
        <sz val="10"/>
        <color theme="1"/>
        <rFont val="Arial"/>
        <family val="2"/>
      </rPr>
      <t>2.</t>
    </r>
    <r>
      <rPr>
        <sz val="10"/>
        <color theme="1"/>
        <rFont val="Arial"/>
        <family val="2"/>
      </rPr>
      <t xml:space="preserve"> Orange fields are to be completed by applicant. All other fields are calculated automatically and locked.</t>
    </r>
  </si>
  <si>
    <r>
      <rPr>
        <b/>
        <sz val="10"/>
        <color theme="1"/>
        <rFont val="Arial"/>
        <family val="2"/>
      </rPr>
      <t>7.</t>
    </r>
    <r>
      <rPr>
        <sz val="10"/>
        <color theme="1"/>
        <rFont val="Arial"/>
        <family val="2"/>
      </rPr>
      <t xml:space="preserve"> Under </t>
    </r>
    <r>
      <rPr>
        <b/>
        <sz val="10"/>
        <color theme="1"/>
        <rFont val="Arial"/>
        <family val="2"/>
      </rPr>
      <t xml:space="preserve">Support </t>
    </r>
    <r>
      <rPr>
        <sz val="10"/>
        <color theme="1"/>
        <rFont val="Arial"/>
        <family val="2"/>
      </rPr>
      <t>below, please provide a contact at the applicant organization sponsored research office, who can answer questions regarding this budget.</t>
    </r>
  </si>
  <si>
    <t>Instructions for Applicant</t>
  </si>
  <si>
    <t>Proposal Info</t>
  </si>
  <si>
    <t>Amount Requested</t>
  </si>
  <si>
    <t>grantsmgt@rsage.org</t>
  </si>
  <si>
    <t>RSF Grants Management</t>
  </si>
  <si>
    <t>Subcontract Org 1</t>
  </si>
  <si>
    <t>Subcontract Org 2</t>
  </si>
  <si>
    <r>
      <rPr>
        <b/>
        <sz val="10"/>
        <color theme="1"/>
        <rFont val="Arial"/>
        <family val="2"/>
      </rPr>
      <t>5.</t>
    </r>
    <r>
      <rPr>
        <sz val="10"/>
        <color theme="1"/>
        <rFont val="Arial"/>
        <family val="2"/>
      </rPr>
      <t xml:space="preserve"> If applicable, please provide budget details for Subcontract Org 1 and Subcontract Org 2.  There are two tabs for each Subcontract Org (one for personnel costs and one for other direct costs). </t>
    </r>
  </si>
  <si>
    <r>
      <rPr>
        <b/>
        <sz val="10"/>
        <color theme="1"/>
        <rFont val="Arial"/>
        <family val="2"/>
      </rPr>
      <t>6.</t>
    </r>
    <r>
      <rPr>
        <sz val="10"/>
        <color theme="1"/>
        <rFont val="Arial"/>
        <family val="2"/>
      </rPr>
      <t xml:space="preserve"> Please review the </t>
    </r>
    <r>
      <rPr>
        <b/>
        <sz val="10"/>
        <color theme="1"/>
        <rFont val="Arial"/>
        <family val="2"/>
      </rPr>
      <t>Budget Summary</t>
    </r>
    <r>
      <rPr>
        <sz val="10"/>
        <color theme="1"/>
        <rFont val="Arial"/>
        <family val="2"/>
      </rPr>
      <t xml:space="preserve"> (</t>
    </r>
    <r>
      <rPr>
        <sz val="10"/>
        <color rgb="FF0070C0"/>
        <rFont val="Arial"/>
        <family val="2"/>
      </rPr>
      <t>blue</t>
    </r>
    <r>
      <rPr>
        <sz val="10"/>
        <color theme="1"/>
        <rFont val="Arial"/>
        <family val="2"/>
      </rPr>
      <t xml:space="preserve"> tab) and make sure that the budget passes the Error Check found below the budget summary).   If the Error Check comes out TRUE, the budget can be submitted. 
If the Error Check has identified errors, please consult the ErrorCk (</t>
    </r>
    <r>
      <rPr>
        <sz val="10"/>
        <color rgb="FFFF0000"/>
        <rFont val="Arial"/>
        <family val="2"/>
      </rPr>
      <t>red</t>
    </r>
    <r>
      <rPr>
        <sz val="10"/>
        <rFont val="Arial"/>
        <family val="2"/>
      </rPr>
      <t xml:space="preserve"> tab</t>
    </r>
    <r>
      <rPr>
        <sz val="10"/>
        <color theme="1"/>
        <rFont val="Arial"/>
        <family val="2"/>
      </rPr>
      <t>) and correct the errors.</t>
    </r>
  </si>
  <si>
    <t>Organization Name</t>
  </si>
  <si>
    <t>Indirect Costs?</t>
  </si>
  <si>
    <t>=IF(OR($E10&gt;=300000,$F10=0),0,
IF(AND(grant_term=12,$E10&lt;=250000),MIN(12500,$E10*$F10),
IF(AND(grant_term=12,$E10&gt;250000),IF($E10*$F10&lt;=(300000-MIN(300000,MAX($E10,250000)))/50000*12500,$E10*$F10,(300000-MIN(300000,MAX($E10,250000)))/50000*12500),
IF(AND(grant_term=24,$E10&lt;=250000),MIN(25000,$E10*$F10),
IF(AND(grant_term=24,$E10&gt;250000),IF($E10*$F10&lt;=(300000-MIN(300000,MAX($E38,250000)))/50000*25000,$E10*$F10,(300000-MIN(300000,MAX('Grantee Personnel Bdgt'!$E10,250000)))/50000*25000))))))</t>
  </si>
  <si>
    <t>=IF(grant_term=12,"N/A",
IF(OR($J10=0,$M10=25000),0,
IF(grant_term=24,IF($M10+$I10*$J10&lt;=25000*(300000-MIN(300000,MAX($E10,250000)))/50000,$I10*$J10,MIN($I10*$J10,MIN(300000-MIN(300000,MAX($E10,250000)))/50000*25000-$M10,(300000-MIN(300000,MAX($E10,250000)))/50000*25000-$M10)))))</t>
  </si>
  <si>
    <t>'=IFS(AND(grant_term=12,'Grantee Personnel Bdgt'!$C$10="TT"),AND('Grantee Personnel Bdgt'!$P$10&gt;=0,'Grantee Personnel Bdgt'!$P$10&lt;=12500),AND(grant_term=12,'Grantee Personnel Bdgt'!$C$10="NT"),AND('Grantee Personnel Bdgt'!$P$10&gt;=0,'Grantee Personnel Bdgt'!$P$10&lt;=20000),AND(grant_term=12,'Grantee Personnel Bdgt'!$C$10="PD"),AND('Grantee Personnel Bdgt'!$P$10&gt;=0,'Grantee Personnel Bdgt'!$P$10&lt;=25000),AND(grant_term=24,'Grantee Personnel Bdgt'!$C$10="TT"),AND('Grantee Personnel Bdgt'!$P$10&gt;=0,'Grantee Personnel Bdgt'!$P$10&lt;=25000),AND(grant_term=24,'Grantee Personnel Bdgt'!$C$10="NT"),AND('Grantee Personnel Bdgt'!$P$10&gt;=0,'Grantee Personnel Bdgt'!$P$10&lt;=40000),AND(grant_term=24,'Grantee Personnel Bdgt'!$C$10="PD"),AND('Grantee Personnel Bdgt'!$P$10&gt;=0,'Grantee Personnel Bdgt'!$P$10&lt;=50000))</t>
  </si>
  <si>
    <t>Deleted data validation formula for Grantee Personal</t>
  </si>
  <si>
    <t>=IFS(AND(grant_term=12,'Subcontract1 Personnel Bdgt'!$C$10="TT"),AND('Subcontract1 Personnel Bdgt'!$P$10&gt;=0,'Subcontract1 Personnel Bdgt'!$P$10&lt;=12500),AND(grant_term=12,'Subcontract1 Personnel Bdgt'!$C$10="NT"),AND('Subcontract1 Personnel Bdgt'!$P$10&gt;=0,'Subcontract1 Personnel Bdgt'!$P$10&lt;=20000),AND(grant_term=12,'Subcontract1 Personnel Bdgt'!$C$10="PD"),AND('Subcontract1 Personnel Bdgt'!$P$10&gt;=0,'Subcontract1 Personnel Bdgt'!$P$10&lt;=25000),AND(grant_term=24,'Subcontract1 Personnel Bdgt'!$C$10="TT"),AND('Subcontract1 Personnel Bdgt'!$P$10&gt;=0,'Subcontract1 Personnel Bdgt'!$P$10&lt;=25000),AND(grant_term=24,'Subcontract1 Personnel Bdgt'!$C$10="NT"),AND('Subcontract1 Personnel Bdgt'!$P$10&gt;=0,'Subcontract1 Personnel Bdgt'!$P$10&lt;=40000),AND(grant_term=24,'Subcontract1 Personnel Bdgt'!$C$10="PD"),AND('Subcontract1 Personnel Bdgt'!$P$10&gt;=0,'Subcontract1 Personnel Bdgt'!$P$10&lt;=50000))</t>
  </si>
  <si>
    <t>Deleted data validation formula for Subcontract1 Personnel Bdgt</t>
  </si>
  <si>
    <t>Deleted data validation formula for Subcontract2 Personnel Budget</t>
  </si>
  <si>
    <t>=IFS(AND(grant_term=12,'Subcontract2 Personnel Bdgt'!$C$10="TT"),AND('Subcontract2 Personnel Bdgt'!$P$10&gt;=0,'Subcontract2 Personnel Bdgt'!$P$10&lt;=12500),AND(grant_term=12,'Subcontract2 Personnel Bdgt'!$C$10="NT"),AND('Subcontract2 Personnel Bdgt'!$P$10&gt;=0,'Subcontract2 Personnel Bdgt'!$P$10&lt;=20000),AND(grant_term=12,'Subcontract2 Personnel Bdgt'!$C$10="PD"),AND('Subcontract2 Personnel Bdgt'!$P$10&gt;=0,'Subcontract2 Personnel Bdgt'!$P$10&lt;=25000),AND(grant_term=24,'Subcontract2 Personnel Bdgt'!$C$10="TT"),AND('Subcontract2 Personnel Bdgt'!$P$10&gt;=0,'Subcontract2 Personnel Bdgt'!$P$10&lt;=25000),AND(grant_term=24,'Subcontract2 Personnel Bdgt'!$C$10="NT"),AND('Subcontract2 Personnel Bdgt'!$P$10&gt;=0,'Subcontract2 Personnel Bdgt'!$P$10&lt;=40000),AND(grant_term=24,'Subcontract2 Personnel Bdgt'!$C$10="PD"),AND('Subcontract2 Personnel Bdgt'!$P$10&gt;=0,'Subcontract2 Personnel Bdgt'!$P$10&lt;=50000))</t>
  </si>
  <si>
    <t>Neutral TT Year 1 Salary Formula</t>
  </si>
  <si>
    <t>=IF(OR($E10&gt;=300000,$F10=0),0,
IF(AND(grant_term=12,$E10&lt;=250000),MIN(20000,$E10*$F10),
IF(AND(grant_term=12,$E10&gt;250000),IF($E10*$F10&lt;=(300000-MIN(300000,MAX($E10,250000)))/50000*20000,$E10*$F10,(300000-MIN(300000,MAX($E10,250000)))/50000*20000),
IF(AND(grant_term=24,$E10&lt;=250000),MIN(40000,$E10*$F10),
IF(AND(grant_term=24,$E10&gt;250000),IF($E10*$F10&lt;=(300000-MIN(300000,MAX($E38,250000)))/50000*40000,$E10*$F10,(300000-MIN(300000,MAX('Grantee Personnel Bdgt'!$E10,250000)))/50000*40000))))))</t>
  </si>
  <si>
    <t>Neutral TT Year 2 Salary Formula</t>
  </si>
  <si>
    <t>Neutral PD Year 1 Salary Formula</t>
  </si>
  <si>
    <t>Neutral NT Year 1 Salary Formula</t>
  </si>
  <si>
    <t>Neutral NT Year 2 Salary Formula</t>
  </si>
  <si>
    <t>=IF(grant_term=12,"N/A",
IF(OR($J10=0,$M10=40000),0,
IF(grant_term=24,IF($M10+$I10*$J10&lt;=40000*(300000-MIN(300000,MAX($E10,250000)))/50000,$I10*$J10,MIN($I10*$J10,MIN(300000-MIN(300000,MAX($E10,250000)))/50000*40000-$M10,(300000-MIN(300000,MAX($E10,250000)))/50000*40000-$M10)))))</t>
  </si>
  <si>
    <t>=IF(OR($E10&gt;=300000,$F10=0),0,
IF(AND(grant_term=12,$E10&lt;=250000),MIN(25000,$E10*$F10),
IF(AND(grant_term=12,$E10&gt;250000),IF($E10*$F10&lt;=(300000-MIN(300000,MAX($E10,250000)))/50000*25000,$E10*$F10,(300000-MIN(300000,MAX($E10,250000)))/50000*25000),
IF(AND(grant_term=24,$E10&lt;=250000),MIN(50000,$E10*$F10),
IF(AND(grant_term=24,$E10&gt;250000),IF($E10*$F10&lt;=(300000-MIN(300000,MAX($E38,250000)))/50000*50000,$E10*$F10,(300000-MIN(300000,MAX('Grantee Personnel Bdgt'!$E10,250000)))/50000*50000))))))</t>
  </si>
  <si>
    <t>=IF(grant_term=12,"N/A",
IF(OR($J10=0,$M10=50000),0,
IF(grant_term=24,IF($M10+$I10*$J10&lt;=50000*(300000-MIN(300000,MAX($E10,250000)))/50000,$I10*$J10,MIN($I10*$J10,MIN(300000-MIN(300000,MAX($E10,250000)))/50000*50000-$M10,(300000-MIN(300000,MAX($E10,250000)))/50000*50000-$M10)))))</t>
  </si>
  <si>
    <t>Neutral PD Year 2 Salary Formula</t>
  </si>
  <si>
    <t>If the workbook is saved in an earlier file format or opened in an earlier version of Microsoft Excel, the listed features will not be available.</t>
  </si>
  <si>
    <t>Significant loss of functionality</t>
  </si>
  <si>
    <t># of occurrences</t>
  </si>
  <si>
    <t>Version</t>
  </si>
  <si>
    <t>Excel 97-2003</t>
  </si>
  <si>
    <t>Excel 2007</t>
  </si>
  <si>
    <t>Excel 2010</t>
  </si>
  <si>
    <t>Excel 2013</t>
  </si>
  <si>
    <t>Excel 2016</t>
  </si>
  <si>
    <t>Subcontract1 Personnel Bdgt'!M10:N12</t>
  </si>
  <si>
    <t>Subcontract2 Personnel Bdgt'!M10:N12</t>
  </si>
  <si>
    <t>One or more cells in this workbook contain a formula that has spilled or may spill in the future. These formulas will be converted into legacy array formulas and will not spill or change dimension in older versions of Excel.</t>
  </si>
  <si>
    <t>Grantee Personnel Bdgt'!M10:N12</t>
  </si>
  <si>
    <t>Grantee Personnel Bdgt'!M17:N22</t>
  </si>
  <si>
    <t>Excel 2019</t>
  </si>
  <si>
    <t>Subcontract1 Personnel Bdgt'!M17:N22</t>
  </si>
  <si>
    <t>Subcontract2 Personnel Bdgt'!M17:N22</t>
  </si>
  <si>
    <t>Compatibility Report for RSF grant budget template March 2022 beta - Editing.xlsx</t>
  </si>
  <si>
    <t>Run on 7/14/2022 10:41</t>
  </si>
  <si>
    <t>Budget Summary'!C10</t>
  </si>
  <si>
    <r>
      <rPr>
        <b/>
        <sz val="10"/>
        <color theme="1"/>
        <rFont val="Arial"/>
        <family val="2"/>
      </rPr>
      <t>Important:</t>
    </r>
    <r>
      <rPr>
        <sz val="10"/>
        <color theme="1"/>
        <rFont val="Arial"/>
        <family val="2"/>
      </rPr>
      <t xml:space="preserve"> The formulas in this worksheet take into account RSF caps on salary support. If you notice that the total salary support amount is not calculating as expected, </t>
    </r>
    <r>
      <rPr>
        <b/>
        <sz val="10"/>
        <color theme="1"/>
        <rFont val="Arial"/>
        <family val="2"/>
      </rPr>
      <t>please review the RSF budget guidelines.</t>
    </r>
  </si>
  <si>
    <r>
      <rPr>
        <b/>
        <sz val="10"/>
        <color theme="1"/>
        <rFont val="Arial"/>
        <family val="2"/>
      </rPr>
      <t>3.</t>
    </r>
    <r>
      <rPr>
        <sz val="10"/>
        <color theme="1"/>
        <rFont val="Arial"/>
        <family val="2"/>
      </rPr>
      <t xml:space="preserve"> Please complete </t>
    </r>
    <r>
      <rPr>
        <b/>
        <sz val="10"/>
        <color theme="1"/>
        <rFont val="Arial"/>
        <family val="2"/>
      </rPr>
      <t>Proposal Info</t>
    </r>
    <r>
      <rPr>
        <sz val="10"/>
        <color theme="1"/>
        <rFont val="Arial"/>
        <family val="2"/>
      </rPr>
      <t xml:space="preserve"> above:  </t>
    </r>
    <r>
      <rPr>
        <b/>
        <sz val="10"/>
        <color theme="1"/>
        <rFont val="Arial"/>
        <family val="2"/>
      </rPr>
      <t>Reference Number</t>
    </r>
    <r>
      <rPr>
        <sz val="10"/>
        <color theme="1"/>
        <rFont val="Arial"/>
        <family val="2"/>
      </rPr>
      <t xml:space="preserve"> should be copied from the proposal record in Fluxx.  Consult the RSF Deadlines webpage for earliest possible </t>
    </r>
    <r>
      <rPr>
        <b/>
        <sz val="10"/>
        <color theme="1"/>
        <rFont val="Arial"/>
        <family val="2"/>
      </rPr>
      <t>Project Start Date</t>
    </r>
    <r>
      <rPr>
        <sz val="10"/>
        <color theme="1"/>
        <rFont val="Arial"/>
        <family val="2"/>
      </rPr>
      <t xml:space="preserve">. If this grant will involve subgrantees, i.e., if a portion of grant funds will be spent at other institutions, please enter those institutions under </t>
    </r>
    <r>
      <rPr>
        <b/>
        <sz val="10"/>
        <color theme="1"/>
        <rFont val="Arial"/>
        <family val="2"/>
      </rPr>
      <t xml:space="preserve">Subcontract Org 1 </t>
    </r>
    <r>
      <rPr>
        <sz val="10"/>
        <color theme="1"/>
        <rFont val="Arial"/>
        <family val="2"/>
      </rPr>
      <t xml:space="preserve">and </t>
    </r>
    <r>
      <rPr>
        <b/>
        <sz val="10"/>
        <color theme="1"/>
        <rFont val="Arial"/>
        <family val="2"/>
      </rPr>
      <t>Subcontract Org 2.</t>
    </r>
  </si>
  <si>
    <t>FINANCIAL SUMMARY &amp; REPORTING</t>
  </si>
  <si>
    <t>Budget</t>
  </si>
  <si>
    <t>Period 1</t>
  </si>
  <si>
    <t>Period 2</t>
  </si>
  <si>
    <t>Period 3</t>
  </si>
  <si>
    <t>Prepared by:</t>
  </si>
  <si>
    <t>Actual</t>
  </si>
  <si>
    <t>Other Reference:</t>
  </si>
  <si>
    <t>Project End Date</t>
  </si>
  <si>
    <t>Remaining Balance</t>
  </si>
  <si>
    <t>Reallocated Budget</t>
  </si>
  <si>
    <t>Budget Reallocation (If Applicable)</t>
  </si>
  <si>
    <t>Co-PI 1</t>
  </si>
  <si>
    <t>Co-PI 2</t>
  </si>
  <si>
    <t>Reporting</t>
  </si>
  <si>
    <t>Subcontract 1</t>
  </si>
  <si>
    <t>Subcontract 2</t>
  </si>
  <si>
    <t>Reporting Periods</t>
  </si>
  <si>
    <t>Period Start Date</t>
  </si>
  <si>
    <t>Period End Date</t>
  </si>
  <si>
    <t>Number of Months</t>
  </si>
  <si>
    <t>Period 1 Actuals</t>
  </si>
  <si>
    <t>Period 2 Actuals</t>
  </si>
  <si>
    <t xml:space="preserve">  </t>
  </si>
  <si>
    <t>Period 1 Total</t>
  </si>
  <si>
    <t>Bud Rev 1</t>
  </si>
  <si>
    <t>Bud Rev 2</t>
  </si>
  <si>
    <t>Period 2 Total</t>
  </si>
  <si>
    <t>Period 3 Actuals</t>
  </si>
  <si>
    <t>Period 3 Total</t>
  </si>
  <si>
    <t>Period 4</t>
  </si>
  <si>
    <t>Period 4 Actuals</t>
  </si>
  <si>
    <t>Period 4 Total</t>
  </si>
  <si>
    <t xml:space="preserve">Revised Grant End Date: </t>
  </si>
  <si>
    <t>Please Contact RSF to Expand/Collapse Sections as Needed →</t>
  </si>
  <si>
    <t>Subtotal Eligible for Indirect Cost</t>
  </si>
  <si>
    <t>Prepared Date:</t>
  </si>
  <si>
    <t>Period Start Date:</t>
  </si>
  <si>
    <t>Period End Date:</t>
  </si>
  <si>
    <t>Bud Rev 3</t>
  </si>
  <si>
    <t>Bud Rev</t>
  </si>
  <si>
    <t>Budget Revision</t>
  </si>
  <si>
    <t xml:space="preserve">Revised Grant Start Date: </t>
  </si>
  <si>
    <t>Budget Revision in Period 1</t>
  </si>
  <si>
    <t>Budget Revision in Period 2</t>
  </si>
  <si>
    <t>Budget Revision in Period 3</t>
  </si>
  <si>
    <t>ANALYTICS</t>
  </si>
  <si>
    <t>Budget Variance</t>
  </si>
  <si>
    <t>Bud Var.</t>
  </si>
  <si>
    <t>Most Current Budget</t>
  </si>
  <si>
    <t>Curent Bud</t>
  </si>
  <si>
    <t>Bud Var. %</t>
  </si>
  <si>
    <t>Percentage Budget Variance</t>
  </si>
  <si>
    <t>Warning %</t>
  </si>
  <si>
    <t>Ban %</t>
  </si>
  <si>
    <t>Total Actual</t>
  </si>
  <si>
    <t>Most Up to Date Total Actual</t>
  </si>
  <si>
    <t>Budget Variance (Act - Bud)</t>
  </si>
  <si>
    <t>Preparer's Email:</t>
  </si>
  <si>
    <t>Original</t>
  </si>
  <si>
    <t>Budget Version List</t>
  </si>
  <si>
    <t>Survey and Data Fees - External Vendors</t>
  </si>
  <si>
    <t>Survey and Data Fees</t>
  </si>
  <si>
    <t>Funds to Reallocate</t>
  </si>
  <si>
    <t>Total Reallocated Budget</t>
  </si>
  <si>
    <t>Report Type:</t>
  </si>
  <si>
    <t>Attention: Cells highlighted in red require review and correction.</t>
  </si>
  <si>
    <t>3. All proposed expenditures must be in accordance with RSF budget guidelines:</t>
  </si>
  <si>
    <t>In submitting this report the grantee confirms that:</t>
  </si>
  <si>
    <t>1. No grant funds have been spent on tuition</t>
  </si>
  <si>
    <t>3. All expenditures are in accordance with RSF budget guidelines:</t>
  </si>
  <si>
    <t>Balance:</t>
  </si>
  <si>
    <r>
      <t xml:space="preserve">Attention: If the remaining balance for any budget line is negative </t>
    </r>
    <r>
      <rPr>
        <b/>
        <sz val="10"/>
        <color rgb="FFFF0000"/>
        <rFont val="Arial"/>
        <family val="2"/>
      </rPr>
      <t>(cell highlighted in red)</t>
    </r>
    <r>
      <rPr>
        <b/>
        <sz val="10"/>
        <color theme="1"/>
        <rFont val="Arial"/>
        <family val="2"/>
      </rPr>
      <t>, please contact RSF for possible budget revision.</t>
    </r>
  </si>
  <si>
    <t/>
  </si>
  <si>
    <t>Projected Spending for Balance</t>
  </si>
  <si>
    <t>Instructions for Requesting a Budget Reallocation</t>
  </si>
  <si>
    <r>
      <rPr>
        <b/>
        <sz val="10"/>
        <color theme="1"/>
        <rFont val="Arial"/>
        <family val="2"/>
      </rPr>
      <t>1.</t>
    </r>
    <r>
      <rPr>
        <sz val="10"/>
        <color theme="1"/>
        <rFont val="Arial"/>
        <family val="2"/>
      </rPr>
      <t xml:space="preserve"> Budget reallocations should be completed by the </t>
    </r>
    <r>
      <rPr>
        <b/>
        <sz val="10"/>
        <color theme="1"/>
        <rFont val="Arial"/>
        <family val="2"/>
      </rPr>
      <t xml:space="preserve">designated financial reporting contact </t>
    </r>
    <r>
      <rPr>
        <sz val="10"/>
        <color theme="1"/>
        <rFont val="Arial"/>
        <family val="2"/>
      </rPr>
      <t xml:space="preserve">at the grantee organization. Please enter the name of the designated reporting contact under </t>
    </r>
    <r>
      <rPr>
        <b/>
        <sz val="10"/>
        <color theme="1"/>
        <rFont val="Arial"/>
        <family val="2"/>
      </rPr>
      <t>Prepared by</t>
    </r>
    <r>
      <rPr>
        <sz val="10"/>
        <color theme="1"/>
        <rFont val="Arial"/>
        <family val="2"/>
      </rPr>
      <t xml:space="preserve">. </t>
    </r>
  </si>
  <si>
    <r>
      <rPr>
        <b/>
        <sz val="10"/>
        <color theme="1"/>
        <rFont val="Arial"/>
        <family val="2"/>
      </rPr>
      <t>2.</t>
    </r>
    <r>
      <rPr>
        <sz val="10"/>
        <color theme="1"/>
        <rFont val="Arial"/>
        <family val="2"/>
      </rPr>
      <t xml:space="preserve"> The financial summary &amp; reporting tab will only display the budget reallocation section that needs to be completed. All other sections are collapsed and cannot be edited at this time. </t>
    </r>
    <r>
      <rPr>
        <b/>
        <sz val="10"/>
        <color theme="1"/>
        <rFont val="Arial"/>
        <family val="2"/>
      </rPr>
      <t>Orange fields</t>
    </r>
    <r>
      <rPr>
        <sz val="10"/>
        <color theme="1"/>
        <rFont val="Arial"/>
        <family val="2"/>
      </rPr>
      <t xml:space="preserve"> are to be completed by the grantee/financial reporting contact. All other fields are calculated automatically and locked.</t>
    </r>
  </si>
  <si>
    <r>
      <rPr>
        <b/>
        <sz val="10"/>
        <color theme="1"/>
        <rFont val="Arial"/>
        <family val="2"/>
      </rPr>
      <t>3.</t>
    </r>
    <r>
      <rPr>
        <sz val="10"/>
        <color theme="1"/>
        <rFont val="Arial"/>
        <family val="2"/>
      </rPr>
      <t xml:space="preserve"> Please enter the date that the budget reallocation was prepared under </t>
    </r>
    <r>
      <rPr>
        <b/>
        <sz val="10"/>
        <color theme="1"/>
        <rFont val="Arial"/>
        <family val="2"/>
      </rPr>
      <t>Prepared Date</t>
    </r>
    <r>
      <rPr>
        <sz val="10"/>
        <color theme="1"/>
        <rFont val="Arial"/>
        <family val="2"/>
      </rPr>
      <t xml:space="preserve">. </t>
    </r>
  </si>
  <si>
    <r>
      <rPr>
        <b/>
        <sz val="10"/>
        <color theme="1"/>
        <rFont val="Arial"/>
        <family val="2"/>
      </rPr>
      <t>4.</t>
    </r>
    <r>
      <rPr>
        <sz val="10"/>
        <color theme="1"/>
        <rFont val="Arial"/>
        <family val="2"/>
      </rPr>
      <t xml:space="preserve"> Depending on when the budget reallocation is requested, the grantee may or may not be asked to provide </t>
    </r>
    <r>
      <rPr>
        <b/>
        <sz val="10"/>
        <color theme="1"/>
        <rFont val="Arial"/>
        <family val="2"/>
      </rPr>
      <t>Actuals</t>
    </r>
    <r>
      <rPr>
        <sz val="10"/>
        <color theme="1"/>
        <rFont val="Arial"/>
        <family val="2"/>
      </rPr>
      <t xml:space="preserve"> for the grant. If you are asked to provide </t>
    </r>
    <r>
      <rPr>
        <b/>
        <sz val="10"/>
        <color theme="1"/>
        <rFont val="Arial"/>
        <family val="2"/>
      </rPr>
      <t>Actuals</t>
    </r>
    <r>
      <rPr>
        <sz val="10"/>
        <color theme="1"/>
        <rFont val="Arial"/>
        <family val="2"/>
      </rPr>
      <t xml:space="preserve">, please follow the instructions found below and then move on to step #5. Otherwise, please move on to the next step. </t>
    </r>
  </si>
  <si>
    <r>
      <rPr>
        <b/>
        <sz val="10"/>
        <color theme="1"/>
        <rFont val="Arial"/>
        <family val="2"/>
      </rPr>
      <t>5.</t>
    </r>
    <r>
      <rPr>
        <sz val="10"/>
        <color theme="1"/>
        <rFont val="Arial"/>
        <family val="2"/>
      </rPr>
      <t xml:space="preserve"> Under </t>
    </r>
    <r>
      <rPr>
        <b/>
        <sz val="10"/>
        <color theme="1"/>
        <rFont val="Arial"/>
        <family val="2"/>
      </rPr>
      <t>Funds to Reallocate</t>
    </r>
    <r>
      <rPr>
        <sz val="10"/>
        <color theme="1"/>
        <rFont val="Arial"/>
        <family val="2"/>
      </rPr>
      <t xml:space="preserve">, navigate to the cell that corresponds to the budget line that you wish to </t>
    </r>
    <r>
      <rPr>
        <b/>
        <sz val="10"/>
        <color theme="1"/>
        <rFont val="Arial"/>
        <family val="2"/>
      </rPr>
      <t>reduce</t>
    </r>
    <r>
      <rPr>
        <sz val="10"/>
        <color theme="1"/>
        <rFont val="Arial"/>
        <family val="2"/>
      </rPr>
      <t xml:space="preserve"> and enter the amount you are requesting to reallocate as a </t>
    </r>
    <r>
      <rPr>
        <b/>
        <sz val="10"/>
        <color theme="1"/>
        <rFont val="Arial"/>
        <family val="2"/>
      </rPr>
      <t>negative</t>
    </r>
    <r>
      <rPr>
        <sz val="10"/>
        <color theme="1"/>
        <rFont val="Arial"/>
        <family val="2"/>
      </rPr>
      <t xml:space="preserve"> number. Then, navigate to the budget line you wish to </t>
    </r>
    <r>
      <rPr>
        <b/>
        <sz val="10"/>
        <color theme="1"/>
        <rFont val="Arial"/>
        <family val="2"/>
      </rPr>
      <t>increase</t>
    </r>
    <r>
      <rPr>
        <sz val="10"/>
        <color theme="1"/>
        <rFont val="Arial"/>
        <family val="2"/>
      </rPr>
      <t xml:space="preserve"> and enter the same amount as a </t>
    </r>
    <r>
      <rPr>
        <b/>
        <sz val="10"/>
        <color theme="1"/>
        <rFont val="Arial"/>
        <family val="2"/>
      </rPr>
      <t>positive</t>
    </r>
    <r>
      <rPr>
        <sz val="10"/>
        <color theme="1"/>
        <rFont val="Arial"/>
        <family val="2"/>
      </rPr>
      <t xml:space="preserve"> number. The negative and positive numbers should</t>
    </r>
    <r>
      <rPr>
        <b/>
        <sz val="10"/>
        <color theme="1"/>
        <rFont val="Arial"/>
        <family val="2"/>
      </rPr>
      <t xml:space="preserve"> total $0</t>
    </r>
    <r>
      <rPr>
        <sz val="10"/>
        <color theme="1"/>
        <rFont val="Arial"/>
        <family val="2"/>
      </rPr>
      <t xml:space="preserve">. </t>
    </r>
  </si>
  <si>
    <r>
      <rPr>
        <b/>
        <sz val="10"/>
        <color theme="1"/>
        <rFont val="Arial"/>
        <family val="2"/>
      </rPr>
      <t>6.</t>
    </r>
    <r>
      <rPr>
        <sz val="10"/>
        <color theme="1"/>
        <rFont val="Arial"/>
        <family val="2"/>
      </rPr>
      <t xml:space="preserve"> Once you have entered all funds to be reallocated, review the </t>
    </r>
    <r>
      <rPr>
        <b/>
        <sz val="10"/>
        <color theme="1"/>
        <rFont val="Arial"/>
        <family val="2"/>
      </rPr>
      <t>Total Reallocated Budget</t>
    </r>
    <r>
      <rPr>
        <sz val="10"/>
        <color theme="1"/>
        <rFont val="Arial"/>
        <family val="2"/>
      </rPr>
      <t xml:space="preserve"> to confirm that the funds have been moved correctly. If you have any questions, please email us at grantsmgt@rsage.org.</t>
    </r>
  </si>
  <si>
    <t xml:space="preserve">Please review RSF budget guidelines prior to submitting the budget reallocation: </t>
  </si>
  <si>
    <t>Instructions for Financial Summary &amp; Reporting Tab</t>
  </si>
  <si>
    <r>
      <rPr>
        <b/>
        <sz val="10"/>
        <color theme="1"/>
        <rFont val="Arial"/>
        <family val="2"/>
      </rPr>
      <t>1.</t>
    </r>
    <r>
      <rPr>
        <sz val="10"/>
        <color theme="1"/>
        <rFont val="Arial"/>
        <family val="2"/>
      </rPr>
      <t xml:space="preserve"> The financial report should be completed by the </t>
    </r>
    <r>
      <rPr>
        <b/>
        <sz val="10"/>
        <color theme="1"/>
        <rFont val="Arial"/>
        <family val="2"/>
      </rPr>
      <t xml:space="preserve">designated financial reporting contact </t>
    </r>
    <r>
      <rPr>
        <sz val="10"/>
        <color theme="1"/>
        <rFont val="Arial"/>
        <family val="2"/>
      </rPr>
      <t xml:space="preserve">at the grantee organization. Please enter the name of the designated reporting contact under </t>
    </r>
    <r>
      <rPr>
        <b/>
        <sz val="10"/>
        <color theme="1"/>
        <rFont val="Arial"/>
        <family val="2"/>
      </rPr>
      <t>Prepared by</t>
    </r>
    <r>
      <rPr>
        <sz val="10"/>
        <color theme="1"/>
        <rFont val="Arial"/>
        <family val="2"/>
      </rPr>
      <t xml:space="preserve">. </t>
    </r>
  </si>
  <si>
    <r>
      <rPr>
        <b/>
        <sz val="10"/>
        <color theme="1"/>
        <rFont val="Arial"/>
        <family val="2"/>
      </rPr>
      <t>2.</t>
    </r>
    <r>
      <rPr>
        <sz val="10"/>
        <color theme="1"/>
        <rFont val="Arial"/>
        <family val="2"/>
      </rPr>
      <t xml:space="preserve"> The financial summary &amp; reporting tab will display the current reporting period only. All other periods are collapsed and cannot be edited at this time. </t>
    </r>
    <r>
      <rPr>
        <b/>
        <sz val="10"/>
        <color theme="1"/>
        <rFont val="Arial"/>
        <family val="2"/>
      </rPr>
      <t>Orange fields</t>
    </r>
    <r>
      <rPr>
        <sz val="10"/>
        <color theme="1"/>
        <rFont val="Arial"/>
        <family val="2"/>
      </rPr>
      <t xml:space="preserve"> are to be completed by the grantee. All other fields are calculated automatically and locked.</t>
    </r>
  </si>
  <si>
    <r>
      <rPr>
        <b/>
        <sz val="10"/>
        <color theme="1"/>
        <rFont val="Arial"/>
        <family val="2"/>
      </rPr>
      <t>3.</t>
    </r>
    <r>
      <rPr>
        <sz val="10"/>
        <color theme="1"/>
        <rFont val="Arial"/>
        <family val="2"/>
      </rPr>
      <t xml:space="preserve"> Please enter the</t>
    </r>
    <r>
      <rPr>
        <b/>
        <sz val="10"/>
        <color theme="1"/>
        <rFont val="Arial"/>
        <family val="2"/>
      </rPr>
      <t xml:space="preserve"> Period End Date. </t>
    </r>
    <r>
      <rPr>
        <sz val="10"/>
        <color theme="1"/>
        <rFont val="Arial"/>
        <family val="2"/>
      </rPr>
      <t xml:space="preserve">This is the last date of the period for which you are reporting actuals in this report. The </t>
    </r>
    <r>
      <rPr>
        <b/>
        <sz val="10"/>
        <color theme="1"/>
        <rFont val="Arial"/>
        <family val="2"/>
      </rPr>
      <t>Period Start Date</t>
    </r>
    <r>
      <rPr>
        <sz val="10"/>
        <color theme="1"/>
        <rFont val="Arial"/>
        <family val="2"/>
      </rPr>
      <t xml:space="preserve"> is pulled in automatically (either from the Project Start Date or the Period End Date of the previous reporting period).</t>
    </r>
  </si>
  <si>
    <r>
      <rPr>
        <b/>
        <sz val="10"/>
        <color theme="1"/>
        <rFont val="Arial"/>
        <family val="2"/>
      </rPr>
      <t xml:space="preserve">4. </t>
    </r>
    <r>
      <rPr>
        <sz val="10"/>
        <color theme="1"/>
        <rFont val="Arial"/>
        <family val="2"/>
      </rPr>
      <t xml:space="preserve">Under </t>
    </r>
    <r>
      <rPr>
        <b/>
        <sz val="10"/>
        <color theme="1"/>
        <rFont val="Arial"/>
        <family val="2"/>
      </rPr>
      <t xml:space="preserve">Report Type, </t>
    </r>
    <r>
      <rPr>
        <sz val="10"/>
        <color theme="1"/>
        <rFont val="Arial"/>
        <family val="2"/>
      </rPr>
      <t xml:space="preserve">please select either "Interim" or "Final."  Enter the date that the report was prepared under </t>
    </r>
    <r>
      <rPr>
        <b/>
        <sz val="10"/>
        <color theme="1"/>
        <rFont val="Arial"/>
        <family val="2"/>
      </rPr>
      <t>Prepared Date</t>
    </r>
    <r>
      <rPr>
        <sz val="10"/>
        <color theme="1"/>
        <rFont val="Arial"/>
        <family val="2"/>
      </rPr>
      <t xml:space="preserve">. </t>
    </r>
  </si>
  <si>
    <r>
      <rPr>
        <b/>
        <sz val="10"/>
        <color theme="1"/>
        <rFont val="Arial"/>
        <family val="2"/>
      </rPr>
      <t xml:space="preserve">5. </t>
    </r>
    <r>
      <rPr>
        <sz val="10"/>
        <color theme="1"/>
        <rFont val="Arial"/>
        <family val="2"/>
      </rPr>
      <t xml:space="preserve">Enter actuals for the current reporting period in the orange cells under </t>
    </r>
    <r>
      <rPr>
        <b/>
        <sz val="10"/>
        <color theme="1"/>
        <rFont val="Arial"/>
        <family val="2"/>
      </rPr>
      <t>Actual</t>
    </r>
    <r>
      <rPr>
        <sz val="10"/>
        <color theme="1"/>
        <rFont val="Arial"/>
        <family val="2"/>
      </rPr>
      <t xml:space="preserve">. Please review the </t>
    </r>
    <r>
      <rPr>
        <b/>
        <sz val="10"/>
        <color theme="1"/>
        <rFont val="Arial"/>
        <family val="2"/>
      </rPr>
      <t xml:space="preserve">Remaining Balance </t>
    </r>
    <r>
      <rPr>
        <sz val="10"/>
        <color theme="1"/>
        <rFont val="Arial"/>
        <family val="2"/>
      </rPr>
      <t xml:space="preserve">section. If the balance for any budget line is </t>
    </r>
    <r>
      <rPr>
        <b/>
        <sz val="10"/>
        <color rgb="FFFF0000"/>
        <rFont val="Arial"/>
        <family val="2"/>
      </rPr>
      <t xml:space="preserve">negative </t>
    </r>
    <r>
      <rPr>
        <sz val="10"/>
        <rFont val="Arial"/>
        <family val="2"/>
      </rPr>
      <t>(the cell will be highlighted in</t>
    </r>
    <r>
      <rPr>
        <b/>
        <sz val="10"/>
        <color rgb="FFFF0000"/>
        <rFont val="Arial"/>
        <family val="2"/>
      </rPr>
      <t xml:space="preserve"> red</t>
    </r>
    <r>
      <rPr>
        <sz val="10"/>
        <rFont val="Arial"/>
        <family val="2"/>
      </rPr>
      <t>)</t>
    </r>
    <r>
      <rPr>
        <b/>
        <sz val="10"/>
        <rFont val="Arial"/>
        <family val="2"/>
      </rPr>
      <t>,</t>
    </r>
    <r>
      <rPr>
        <sz val="10"/>
        <rFont val="Arial"/>
        <family val="2"/>
      </rPr>
      <t xml:space="preserve"> you may need to request a budget reallocation. Please email us at </t>
    </r>
    <r>
      <rPr>
        <sz val="10"/>
        <color theme="1"/>
        <rFont val="Arial"/>
        <family val="2"/>
      </rPr>
      <t xml:space="preserve">grantsmgt@rsage.org to inquire. </t>
    </r>
  </si>
  <si>
    <t xml:space="preserve">Please review RSF budget guidelines prior to submitting the report: </t>
  </si>
  <si>
    <t>For RSF support:</t>
  </si>
  <si>
    <r>
      <t xml:space="preserve">1. Enter the amount of funds to be reallocated in </t>
    </r>
    <r>
      <rPr>
        <b/>
        <sz val="10"/>
        <color theme="1"/>
        <rFont val="Arial"/>
        <family val="2"/>
      </rPr>
      <t>affected budget lines ONLY</t>
    </r>
    <r>
      <rPr>
        <sz val="10"/>
        <color theme="1"/>
        <rFont val="Arial"/>
        <family val="2"/>
      </rPr>
      <t xml:space="preserve">.  Please enter </t>
    </r>
    <r>
      <rPr>
        <b/>
        <sz val="10"/>
        <color theme="1"/>
        <rFont val="Arial"/>
        <family val="2"/>
      </rPr>
      <t xml:space="preserve">positive </t>
    </r>
    <r>
      <rPr>
        <sz val="10"/>
        <color theme="1"/>
        <rFont val="Arial"/>
        <family val="2"/>
      </rPr>
      <t xml:space="preserve">amount if requesting to spend </t>
    </r>
    <r>
      <rPr>
        <b/>
        <sz val="10"/>
        <color theme="1"/>
        <rFont val="Arial"/>
        <family val="2"/>
      </rPr>
      <t xml:space="preserve">more </t>
    </r>
    <r>
      <rPr>
        <sz val="10"/>
        <color theme="1"/>
        <rFont val="Arial"/>
        <family val="2"/>
      </rPr>
      <t xml:space="preserve">than originally budgeted. Please enter </t>
    </r>
    <r>
      <rPr>
        <b/>
        <sz val="10"/>
        <color theme="1"/>
        <rFont val="Arial"/>
        <family val="2"/>
      </rPr>
      <t xml:space="preserve">negative </t>
    </r>
    <r>
      <rPr>
        <sz val="10"/>
        <color theme="1"/>
        <rFont val="Arial"/>
        <family val="2"/>
      </rPr>
      <t>amount if requesting to spend</t>
    </r>
    <r>
      <rPr>
        <b/>
        <sz val="10"/>
        <color theme="1"/>
        <rFont val="Arial"/>
        <family val="2"/>
      </rPr>
      <t xml:space="preserve"> less</t>
    </r>
    <r>
      <rPr>
        <sz val="10"/>
        <color theme="1"/>
        <rFont val="Arial"/>
        <family val="2"/>
      </rPr>
      <t xml:space="preserve"> than originally budgeted. </t>
    </r>
  </si>
  <si>
    <r>
      <t xml:space="preserve">2.  Please make sure the </t>
    </r>
    <r>
      <rPr>
        <b/>
        <sz val="10"/>
        <color theme="1"/>
        <rFont val="Arial"/>
        <family val="2"/>
      </rPr>
      <t xml:space="preserve">net total </t>
    </r>
    <r>
      <rPr>
        <sz val="10"/>
        <color theme="1"/>
        <rFont val="Arial"/>
        <family val="2"/>
      </rPr>
      <t>of negative and positive amounts is $0 (green)</t>
    </r>
  </si>
  <si>
    <t>Budget Guildlines</t>
  </si>
  <si>
    <t>Trustee Grants Cap</t>
  </si>
  <si>
    <t>Presidential Grants Cap</t>
  </si>
  <si>
    <t>Indirect Cost Floor</t>
  </si>
  <si>
    <t>Indirect Cost Rate</t>
  </si>
  <si>
    <t>Salary Cap</t>
  </si>
  <si>
    <t>PI-TT Salary Support Cap - 1 yr</t>
  </si>
  <si>
    <t>PI-NT Salary Support Cap - 1 yr</t>
  </si>
  <si>
    <t>PI-NT Salary Support Max Percentage</t>
  </si>
  <si>
    <t>PD Salary Support Cap - 1 yr</t>
  </si>
  <si>
    <t>PD Salary Support Max Percentage</t>
  </si>
  <si>
    <t>NPD Salary Support Cap - 1 yr</t>
  </si>
  <si>
    <t>Consultant Cap - 1 yr</t>
  </si>
  <si>
    <t>Don’t Cap it in Budget because exceptions are usual</t>
  </si>
  <si>
    <t>Type of Limits</t>
  </si>
  <si>
    <t>Limits</t>
  </si>
  <si>
    <t>Name Ref.</t>
  </si>
  <si>
    <t>TGC</t>
  </si>
  <si>
    <t>PGC</t>
  </si>
  <si>
    <t>Notes</t>
  </si>
  <si>
    <t>TT_SSC1</t>
  </si>
  <si>
    <t>NT_SSC1</t>
  </si>
  <si>
    <t>NT_SSMP</t>
  </si>
  <si>
    <t>PD_SSC1</t>
  </si>
  <si>
    <t>PD_SSMP</t>
  </si>
  <si>
    <t>ConsCap1</t>
  </si>
  <si>
    <t>Did not use in the workbook</t>
  </si>
  <si>
    <t>Sal_Cap_Gen</t>
  </si>
  <si>
    <t>PI_SBL</t>
  </si>
  <si>
    <t>PI Salary Break Line</t>
  </si>
  <si>
    <t>Max Fringe Rate</t>
  </si>
  <si>
    <t>Max_FR</t>
  </si>
  <si>
    <t>Tips:</t>
  </si>
  <si>
    <t>Ctrl + 8</t>
  </si>
  <si>
    <t>Hide/Show all the outlines</t>
  </si>
  <si>
    <t>Project Term (in months, 12 or 24)</t>
  </si>
  <si>
    <t>Principal Investigator</t>
  </si>
  <si>
    <t>Academic-Year Salary</t>
  </si>
  <si>
    <t>Reference Number (from Fluxx)</t>
  </si>
  <si>
    <t>Total Expert Consulting Costs</t>
  </si>
  <si>
    <t>Total Indirect Costs related to Consulting Costs</t>
  </si>
  <si>
    <t>Staff and Post-Doc Research Support</t>
  </si>
  <si>
    <t>Total Staff and Post-Doc Research Support</t>
  </si>
  <si>
    <t>Consultant Research Support</t>
  </si>
  <si>
    <t>Total Consultant Research Support</t>
  </si>
  <si>
    <t>RA Category</t>
  </si>
  <si>
    <t>Name/Role</t>
  </si>
  <si>
    <t>Total Year 1 Consulting</t>
  </si>
  <si>
    <t>Total Year 2 Consulting</t>
  </si>
  <si>
    <t>Project Team Budget Details</t>
  </si>
  <si>
    <t>Research Costs Budget Details</t>
  </si>
  <si>
    <t>2. The fringe rate does not exceed 40% on any position</t>
  </si>
  <si>
    <r>
      <rPr>
        <b/>
        <sz val="10"/>
        <color theme="1"/>
        <rFont val="Arial"/>
        <family val="2"/>
      </rPr>
      <t>Important:</t>
    </r>
    <r>
      <rPr>
        <sz val="10"/>
        <color theme="1"/>
        <rFont val="Arial"/>
        <family val="2"/>
      </rPr>
      <t xml:space="preserve"> Please make sure that the correct </t>
    </r>
    <r>
      <rPr>
        <b/>
        <sz val="10"/>
        <color theme="1"/>
        <rFont val="Arial"/>
        <family val="2"/>
      </rPr>
      <t>Grant Term</t>
    </r>
    <r>
      <rPr>
        <sz val="10"/>
        <color theme="1"/>
        <rFont val="Arial"/>
        <family val="2"/>
      </rPr>
      <t xml:space="preserve"> is selected; otherwise the formulas will not calculate correctly. </t>
    </r>
  </si>
  <si>
    <t>Revised Grant Amount</t>
  </si>
  <si>
    <t>https://www.russellsage.org/apply/grants/core/budget</t>
  </si>
  <si>
    <t>Organization Transfer:</t>
  </si>
  <si>
    <t>Course Buyout</t>
  </si>
  <si>
    <t>Total PI and Co PI Course Buyout</t>
  </si>
  <si>
    <t>Total Year 1</t>
  </si>
  <si>
    <t>Total Year 2</t>
  </si>
  <si>
    <t>Data Collection Type</t>
  </si>
  <si>
    <t>Travel for Data Collection</t>
  </si>
  <si>
    <t>Data Purchase</t>
  </si>
  <si>
    <t>Equipment</t>
  </si>
  <si>
    <t>Survey Fees</t>
  </si>
  <si>
    <t>RDC Access</t>
  </si>
  <si>
    <t>Study Participant Incentives</t>
  </si>
  <si>
    <t>Transcription</t>
  </si>
  <si>
    <t>Translation</t>
  </si>
  <si>
    <t>Other</t>
  </si>
  <si>
    <t>Direct Cost Type</t>
  </si>
  <si>
    <t>Computing/Software</t>
  </si>
  <si>
    <t>Data Storage</t>
  </si>
  <si>
    <t>Dissemination/Publication</t>
  </si>
  <si>
    <t>Type</t>
  </si>
  <si>
    <t>Total Direct Cost</t>
  </si>
  <si>
    <t>TraCap</t>
  </si>
  <si>
    <t>Salary</t>
  </si>
  <si>
    <t>Course Buyout Cap - 1 yr</t>
  </si>
  <si>
    <t>CBC_1</t>
  </si>
  <si>
    <t>^</t>
  </si>
  <si>
    <t>$70K Max (same for 1 year no half cut, No 50% max, Did not use in the workbook</t>
  </si>
  <si>
    <t>https://www.russellsage.org/apply/info/budget</t>
  </si>
  <si>
    <t>Name (optional)</t>
  </si>
  <si>
    <t>Position/Name</t>
  </si>
  <si>
    <t>Year 1 Amount</t>
  </si>
  <si>
    <t>Year 2 Amount</t>
  </si>
  <si>
    <t>^Conference/Collaboration Travel</t>
  </si>
  <si>
    <r>
      <rPr>
        <b/>
        <sz val="10"/>
        <color theme="1"/>
        <rFont val="Arial"/>
        <family val="2"/>
      </rPr>
      <t>4.</t>
    </r>
    <r>
      <rPr>
        <sz val="10"/>
        <color theme="1"/>
        <rFont val="Arial"/>
        <family val="2"/>
      </rPr>
      <t xml:space="preserve"> Please enter budget details for funds to be spent by Grantee Organization (tabs </t>
    </r>
    <r>
      <rPr>
        <b/>
        <sz val="10"/>
        <color theme="1"/>
        <rFont val="Arial"/>
        <family val="2"/>
      </rPr>
      <t>Grantee Org Personnel</t>
    </r>
    <r>
      <rPr>
        <sz val="10"/>
        <color theme="1"/>
        <rFont val="Arial"/>
        <family val="2"/>
      </rPr>
      <t xml:space="preserve"> and </t>
    </r>
    <r>
      <rPr>
        <b/>
        <sz val="10"/>
        <color theme="1"/>
        <rFont val="Arial"/>
        <family val="2"/>
      </rPr>
      <t>Grantee Org Research Costs</t>
    </r>
    <r>
      <rPr>
        <sz val="10"/>
        <color theme="1"/>
        <rFont val="Arial"/>
        <family val="2"/>
      </rPr>
      <t xml:space="preserve">), excluding funds to be spent by Subcontract Org 1 or Subcontract Org 2, if applicable.  </t>
    </r>
    <r>
      <rPr>
        <b/>
        <u/>
        <sz val="10"/>
        <color theme="1"/>
        <rFont val="Arial"/>
        <family val="2"/>
      </rPr>
      <t>Important:</t>
    </r>
    <r>
      <rPr>
        <b/>
        <sz val="10"/>
        <color theme="1"/>
        <rFont val="Arial"/>
        <family val="2"/>
      </rPr>
      <t xml:space="preserve"> </t>
    </r>
    <r>
      <rPr>
        <sz val="10"/>
        <color theme="1"/>
        <rFont val="Arial"/>
        <family val="2"/>
      </rPr>
      <t xml:space="preserve">For </t>
    </r>
    <r>
      <rPr>
        <b/>
        <sz val="10"/>
        <color theme="1"/>
        <rFont val="Arial"/>
        <family val="2"/>
      </rPr>
      <t>Personnel</t>
    </r>
    <r>
      <rPr>
        <sz val="10"/>
        <color theme="1"/>
        <rFont val="Arial"/>
        <family val="2"/>
      </rPr>
      <t xml:space="preserve"> costs, please select the appropriate position type in </t>
    </r>
    <r>
      <rPr>
        <b/>
        <sz val="10"/>
        <color theme="1"/>
        <rFont val="Arial"/>
        <family val="2"/>
      </rPr>
      <t>Column C</t>
    </r>
    <r>
      <rPr>
        <sz val="10"/>
        <color theme="1"/>
        <rFont val="Arial"/>
        <family val="2"/>
      </rPr>
      <t>, to ensure that the total salary support is calculated correctly.</t>
    </r>
  </si>
  <si>
    <t>Total Personnel Direct Costs</t>
  </si>
  <si>
    <t>Grand Total Research Direct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</si>
</sst>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0.0%"/>
    <numFmt numFmtId="166" formatCode="&quot;$&quot;#,##0.0"/>
    <numFmt numFmtId="167" formatCode="&quot;$&quot;#,##0.00"/>
    <numFmt numFmtId="168" formatCode="[$-409]dd\-mmm\-yy;@"/>
    <numFmt numFmtId="169" formatCode="#,##0.0"/>
    <numFmt numFmtId="170" formatCode="_(&quot;$&quot;* #,##0.00_);_(&quot;$&quot;* \(#,##0.00\);_(&quot;$&quot;* &quot;-&quot;_);_(@_)"/>
  </numFmts>
  <fonts count="31" x14ac:knownFonts="1">
    <font>
      <sz val="10"/>
      <color theme="1"/>
      <name val="Arial"/>
      <family val="2"/>
    </font>
    <font>
      <b/>
      <sz val="10"/>
      <color theme="1"/>
      <name val="Arial"/>
      <family val="2"/>
    </font>
    <font>
      <b/>
      <sz val="18"/>
      <color theme="1"/>
      <name val="Calibri"/>
      <family val="2"/>
      <scheme val="minor"/>
    </font>
    <font>
      <sz val="14"/>
      <color theme="1"/>
      <name val="Calibri"/>
      <family val="2"/>
      <scheme val="minor"/>
    </font>
    <font>
      <sz val="10"/>
      <color rgb="FF3F3F76"/>
      <name val="Arial"/>
      <family val="2"/>
    </font>
    <font>
      <i/>
      <sz val="10"/>
      <color theme="1"/>
      <name val="Arial"/>
      <family val="2"/>
    </font>
    <font>
      <sz val="10"/>
      <name val="Arial"/>
      <family val="2"/>
    </font>
    <font>
      <sz val="8"/>
      <name val="Arial"/>
      <family val="2"/>
    </font>
    <font>
      <sz val="10"/>
      <color theme="1"/>
      <name val="Arial"/>
      <family val="2"/>
    </font>
    <font>
      <b/>
      <sz val="11"/>
      <color rgb="FF3F3F3F"/>
      <name val="Calibri"/>
      <family val="2"/>
      <scheme val="minor"/>
    </font>
    <font>
      <b/>
      <sz val="11"/>
      <color rgb="FFFA7D00"/>
      <name val="Calibri"/>
      <family val="2"/>
      <scheme val="minor"/>
    </font>
    <font>
      <sz val="10"/>
      <color rgb="FFFF0000"/>
      <name val="Arial"/>
      <family val="2"/>
    </font>
    <font>
      <sz val="10"/>
      <color rgb="FF0070C0"/>
      <name val="Arial"/>
      <family val="2"/>
    </font>
    <font>
      <u/>
      <sz val="10"/>
      <color theme="10"/>
      <name val="Arial"/>
      <family val="2"/>
    </font>
    <font>
      <b/>
      <u/>
      <sz val="10"/>
      <color theme="1"/>
      <name val="Arial"/>
      <family val="2"/>
    </font>
    <font>
      <b/>
      <sz val="16"/>
      <color theme="5" tint="-0.249977111117893"/>
      <name val="Arial"/>
      <family val="2"/>
    </font>
    <font>
      <sz val="11"/>
      <color theme="1"/>
      <name val="Arial"/>
      <family val="2"/>
    </font>
    <font>
      <sz val="10"/>
      <color theme="0"/>
      <name val="Arial"/>
      <family val="2"/>
    </font>
    <font>
      <b/>
      <sz val="14"/>
      <color theme="0"/>
      <name val="Arial"/>
      <family val="2"/>
    </font>
    <font>
      <b/>
      <sz val="10"/>
      <name val="Arial"/>
      <family val="2"/>
    </font>
    <font>
      <b/>
      <sz val="10"/>
      <color theme="5" tint="-0.249977111117893"/>
      <name val="Arial"/>
      <family val="2"/>
    </font>
    <font>
      <b/>
      <sz val="10"/>
      <color theme="0" tint="-0.499984740745262"/>
      <name val="Arial"/>
      <family val="2"/>
    </font>
    <font>
      <sz val="9"/>
      <color theme="1"/>
      <name val="Arial"/>
      <family val="2"/>
    </font>
    <font>
      <sz val="10"/>
      <color indexed="9"/>
      <name val="Arial"/>
      <family val="2"/>
    </font>
    <font>
      <b/>
      <sz val="10"/>
      <color indexed="9"/>
      <name val="Arial"/>
      <family val="2"/>
    </font>
    <font>
      <b/>
      <sz val="17"/>
      <color theme="5" tint="-0.249977111117893"/>
      <name val="Arial"/>
      <family val="2"/>
    </font>
    <font>
      <i/>
      <sz val="10"/>
      <name val="Arial"/>
      <family val="2"/>
    </font>
    <font>
      <b/>
      <sz val="12"/>
      <color theme="1"/>
      <name val="Arial"/>
      <family val="2"/>
    </font>
    <font>
      <b/>
      <sz val="10"/>
      <color rgb="FFFF0000"/>
      <name val="Arial"/>
      <family val="2"/>
    </font>
    <font>
      <b/>
      <sz val="10"/>
      <color theme="0"/>
      <name val="Arial"/>
      <family val="2"/>
    </font>
    <font>
      <u/>
      <sz val="10"/>
      <color theme="1"/>
      <name val="Arial"/>
      <family val="2"/>
    </font>
  </fonts>
  <fills count="12">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0.249977111117893"/>
        <bgColor indexed="64"/>
      </patternFill>
    </fill>
    <fill>
      <patternFill patternType="solid">
        <fgColor rgb="FFFFFF99"/>
        <bgColor indexed="64"/>
      </patternFill>
    </fill>
    <fill>
      <patternFill patternType="solid">
        <fgColor theme="4" tint="-0.249977111117893"/>
        <bgColor indexed="64"/>
      </patternFill>
    </fill>
    <fill>
      <patternFill patternType="solid">
        <fgColor rgb="FF006600"/>
        <bgColor indexed="64"/>
      </patternFill>
    </fill>
    <fill>
      <patternFill patternType="solid">
        <fgColor rgb="FFF2F2F2"/>
        <bgColor indexed="64"/>
      </patternFill>
    </fill>
    <fill>
      <patternFill patternType="solid">
        <fgColor rgb="FFFFC000"/>
        <bgColor indexed="64"/>
      </patternFill>
    </fill>
    <fill>
      <patternFill patternType="solid">
        <fgColor theme="0" tint="-4.9989318521683403E-2"/>
        <bgColor indexed="64"/>
      </patternFill>
    </fill>
  </fills>
  <borders count="58">
    <border>
      <left/>
      <right/>
      <top/>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right/>
      <top style="thin">
        <color indexed="64"/>
      </top>
      <bottom style="double">
        <color indexed="64"/>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style="thin">
        <color rgb="FF3F3F3F"/>
      </left>
      <right style="thin">
        <color rgb="FF3F3F3F"/>
      </right>
      <top style="thin">
        <color rgb="FF3F3F3F"/>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8"/>
      </left>
      <right/>
      <top/>
      <bottom/>
      <diagonal/>
    </border>
    <border>
      <left/>
      <right style="medium">
        <color indexed="8"/>
      </right>
      <top/>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thin">
        <color theme="0"/>
      </left>
      <right/>
      <top style="thin">
        <color theme="0"/>
      </top>
      <bottom/>
      <diagonal/>
    </border>
    <border>
      <left/>
      <right/>
      <top style="thin">
        <color theme="0"/>
      </top>
      <bottom/>
      <diagonal/>
    </border>
    <border>
      <left/>
      <right/>
      <top style="thin">
        <color theme="0"/>
      </top>
      <bottom style="thin">
        <color theme="0"/>
      </bottom>
      <diagonal/>
    </border>
    <border>
      <left/>
      <right style="thin">
        <color theme="0" tint="-0.34998626667073579"/>
      </right>
      <top/>
      <bottom/>
      <diagonal/>
    </border>
    <border>
      <left/>
      <right style="thin">
        <color theme="0" tint="-0.34998626667073579"/>
      </right>
      <top/>
      <bottom style="medium">
        <color indexed="64"/>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ck">
        <color indexed="64"/>
      </right>
      <top/>
      <bottom/>
      <diagonal/>
    </border>
    <border>
      <left/>
      <right style="thick">
        <color indexed="64"/>
      </right>
      <top/>
      <bottom style="medium">
        <color indexed="64"/>
      </bottom>
      <diagonal/>
    </border>
    <border>
      <left/>
      <right style="thick">
        <color indexed="64"/>
      </right>
      <top/>
      <bottom style="thin">
        <color indexed="64"/>
      </bottom>
      <diagonal/>
    </border>
    <border>
      <left/>
      <right style="thick">
        <color indexed="64"/>
      </right>
      <top style="thin">
        <color indexed="64"/>
      </top>
      <bottom style="double">
        <color indexed="64"/>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rgb="FF7F7F7F"/>
      </right>
      <top style="thin">
        <color rgb="FF7F7F7F"/>
      </top>
      <bottom style="thin">
        <color rgb="FF7F7F7F"/>
      </bottom>
      <diagonal/>
    </border>
    <border>
      <left style="thin">
        <color rgb="FF7F7F7F"/>
      </left>
      <right style="thick">
        <color indexed="64"/>
      </right>
      <top style="thin">
        <color rgb="FF7F7F7F"/>
      </top>
      <bottom style="thin">
        <color rgb="FF7F7F7F"/>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top/>
      <bottom/>
      <diagonal/>
    </border>
    <border>
      <left/>
      <right/>
      <top/>
      <bottom style="thin">
        <color theme="0"/>
      </bottom>
      <diagonal/>
    </border>
    <border>
      <left style="thin">
        <color rgb="FF7F7F7F"/>
      </left>
      <right/>
      <top style="thin">
        <color rgb="FF7F7F7F"/>
      </top>
      <bottom style="thin">
        <color rgb="FF7F7F7F"/>
      </bottom>
      <diagonal/>
    </border>
    <border>
      <left style="thin">
        <color rgb="FF7F7F7F"/>
      </left>
      <right style="thin">
        <color rgb="FF7F7F7F"/>
      </right>
      <top/>
      <bottom style="thin">
        <color rgb="FF7F7F7F"/>
      </bottom>
      <diagonal/>
    </border>
    <border>
      <left/>
      <right style="thin">
        <color theme="0"/>
      </right>
      <top/>
      <bottom style="thin">
        <color theme="0"/>
      </bottom>
      <diagonal/>
    </border>
    <border>
      <left style="thin">
        <color rgb="FF3F3F3F"/>
      </left>
      <right style="thin">
        <color rgb="FF3F3F3F"/>
      </right>
      <top/>
      <bottom style="thin">
        <color rgb="FF3F3F3F"/>
      </bottom>
      <diagonal/>
    </border>
    <border>
      <left style="thin">
        <color theme="0"/>
      </left>
      <right/>
      <top/>
      <bottom style="thin">
        <color theme="0"/>
      </bottom>
      <diagonal/>
    </border>
    <border>
      <left/>
      <right/>
      <top style="thin">
        <color rgb="FF7F7F7F"/>
      </top>
      <bottom/>
      <diagonal/>
    </border>
    <border>
      <left/>
      <right style="thin">
        <color theme="0"/>
      </right>
      <top style="thin">
        <color rgb="FF7F7F7F"/>
      </top>
      <bottom/>
      <diagonal/>
    </border>
    <border>
      <left/>
      <right/>
      <top style="medium">
        <color auto="1"/>
      </top>
      <bottom/>
      <diagonal/>
    </border>
    <border>
      <left style="thin">
        <color rgb="FF7F7F7F"/>
      </left>
      <right style="thin">
        <color rgb="FF7F7F7F"/>
      </right>
      <top style="thin">
        <color rgb="FF7F7F7F"/>
      </top>
      <bottom style="thin">
        <color indexed="64"/>
      </bottom>
      <diagonal/>
    </border>
    <border>
      <left style="thin">
        <color rgb="FF7F7F7F"/>
      </left>
      <right/>
      <top style="thin">
        <color rgb="FF3F3F3F"/>
      </top>
      <bottom style="thin">
        <color rgb="FF7F7F7F"/>
      </bottom>
      <diagonal/>
    </border>
    <border>
      <left/>
      <right/>
      <top style="thin">
        <color rgb="FF3F3F3F"/>
      </top>
      <bottom style="thin">
        <color rgb="FF7F7F7F"/>
      </bottom>
      <diagonal/>
    </border>
    <border>
      <left/>
      <right style="thin">
        <color rgb="FF7F7F7F"/>
      </right>
      <top style="thin">
        <color rgb="FF3F3F3F"/>
      </top>
      <bottom style="thin">
        <color rgb="FF7F7F7F"/>
      </bottom>
      <diagonal/>
    </border>
    <border>
      <left/>
      <right style="thin">
        <color theme="0"/>
      </right>
      <top/>
      <bottom/>
      <diagonal/>
    </border>
    <border>
      <left/>
      <right/>
      <top/>
      <bottom style="thin">
        <color rgb="FF7F7F7F"/>
      </bottom>
      <diagonal/>
    </border>
    <border>
      <left/>
      <right/>
      <top style="thin">
        <color indexed="64"/>
      </top>
      <bottom/>
      <diagonal/>
    </border>
  </borders>
  <cellStyleXfs count="8">
    <xf numFmtId="0" fontId="0" fillId="0" borderId="0"/>
    <xf numFmtId="0" fontId="4" fillId="2" borderId="2" applyNumberFormat="0" applyAlignment="0">
      <protection locked="0"/>
    </xf>
    <xf numFmtId="44" fontId="8" fillId="0" borderId="0" applyFont="0" applyFill="0" applyBorder="0" applyAlignment="0" applyProtection="0"/>
    <xf numFmtId="9" fontId="8" fillId="0" borderId="0" applyFont="0" applyFill="0" applyBorder="0" applyAlignment="0" applyProtection="0"/>
    <xf numFmtId="0" fontId="9" fillId="3" borderId="4" applyNumberFormat="0" applyAlignment="0" applyProtection="0"/>
    <xf numFmtId="0" fontId="10" fillId="3" borderId="2" applyNumberFormat="0" applyAlignment="0" applyProtection="0"/>
    <xf numFmtId="0" fontId="13" fillId="0" borderId="0" applyNumberFormat="0" applyFill="0" applyBorder="0" applyAlignment="0" applyProtection="0"/>
    <xf numFmtId="0" fontId="6" fillId="0" borderId="0"/>
  </cellStyleXfs>
  <cellXfs count="277">
    <xf numFmtId="0" fontId="0" fillId="0" borderId="0" xfId="0"/>
    <xf numFmtId="0" fontId="1" fillId="0" borderId="0" xfId="0" applyFont="1"/>
    <xf numFmtId="0" fontId="2" fillId="0" borderId="1" xfId="0" applyFont="1" applyBorder="1"/>
    <xf numFmtId="0" fontId="0" fillId="0" borderId="1" xfId="0" applyBorder="1"/>
    <xf numFmtId="0" fontId="3" fillId="0" borderId="0" xfId="0" applyFont="1"/>
    <xf numFmtId="0" fontId="0" fillId="0" borderId="0" xfId="0" applyAlignment="1">
      <alignment horizontal="left"/>
    </xf>
    <xf numFmtId="0" fontId="6" fillId="0" borderId="0" xfId="0" applyFont="1"/>
    <xf numFmtId="41" fontId="0" fillId="0" borderId="0" xfId="0" applyNumberFormat="1"/>
    <xf numFmtId="0" fontId="0" fillId="0" borderId="0" xfId="0" quotePrefix="1"/>
    <xf numFmtId="0" fontId="0" fillId="0" borderId="0" xfId="0" applyAlignment="1">
      <alignment horizontal="right"/>
    </xf>
    <xf numFmtId="42" fontId="0" fillId="0" borderId="0" xfId="0" applyNumberFormat="1"/>
    <xf numFmtId="0" fontId="1" fillId="0" borderId="0" xfId="0" quotePrefix="1" applyFont="1"/>
    <xf numFmtId="0" fontId="1" fillId="0" borderId="0" xfId="0" applyFont="1" applyAlignment="1">
      <alignment horizontal="right"/>
    </xf>
    <xf numFmtId="42" fontId="1" fillId="0" borderId="3" xfId="0" applyNumberFormat="1" applyFont="1" applyBorder="1"/>
    <xf numFmtId="42" fontId="1" fillId="0" borderId="0" xfId="0" applyNumberFormat="1" applyFont="1"/>
    <xf numFmtId="0" fontId="1" fillId="0" borderId="0" xfId="0" applyFont="1" applyAlignment="1">
      <alignment horizontal="left"/>
    </xf>
    <xf numFmtId="0" fontId="0" fillId="0" borderId="5" xfId="0" applyBorder="1" applyAlignment="1">
      <alignment horizontal="centerContinuous"/>
    </xf>
    <xf numFmtId="0" fontId="1" fillId="0" borderId="5" xfId="0" applyFont="1" applyBorder="1" applyAlignment="1">
      <alignment horizontal="centerContinuous"/>
    </xf>
    <xf numFmtId="0" fontId="1" fillId="0" borderId="0" xfId="0" applyFont="1" applyAlignment="1">
      <alignment horizontal="right" wrapText="1"/>
    </xf>
    <xf numFmtId="0" fontId="0" fillId="0" borderId="0" xfId="0" applyAlignment="1">
      <alignment horizontal="center"/>
    </xf>
    <xf numFmtId="164" fontId="0" fillId="0" borderId="0" xfId="0" applyNumberFormat="1"/>
    <xf numFmtId="3" fontId="0" fillId="0" borderId="0" xfId="0" applyNumberFormat="1"/>
    <xf numFmtId="0" fontId="1" fillId="0" borderId="0" xfId="0" applyFont="1" applyAlignment="1">
      <alignment horizontal="center" wrapText="1"/>
    </xf>
    <xf numFmtId="166" fontId="0" fillId="0" borderId="0" xfId="0" applyNumberFormat="1"/>
    <xf numFmtId="167" fontId="0" fillId="0" borderId="0" xfId="0" applyNumberFormat="1"/>
    <xf numFmtId="0" fontId="1" fillId="0" borderId="0" xfId="0" applyFont="1" applyAlignment="1">
      <alignment wrapText="1"/>
    </xf>
    <xf numFmtId="0" fontId="1" fillId="0" borderId="0" xfId="0" applyFont="1" applyAlignment="1">
      <alignment horizontal="left" wrapText="1"/>
    </xf>
    <xf numFmtId="41" fontId="0" fillId="0" borderId="3" xfId="0" applyNumberFormat="1" applyBorder="1"/>
    <xf numFmtId="0" fontId="4" fillId="2" borderId="2" xfId="1" applyAlignment="1">
      <alignment horizontal="left"/>
      <protection locked="0"/>
    </xf>
    <xf numFmtId="14" fontId="4" fillId="2" borderId="2" xfId="1" applyNumberFormat="1" applyAlignment="1">
      <alignment horizontal="left"/>
      <protection locked="0"/>
    </xf>
    <xf numFmtId="3" fontId="4" fillId="2" borderId="2" xfId="1" applyNumberFormat="1" applyAlignment="1">
      <alignment horizontal="left"/>
      <protection locked="0"/>
    </xf>
    <xf numFmtId="0" fontId="4" fillId="2" borderId="2" xfId="1">
      <protection locked="0"/>
    </xf>
    <xf numFmtId="0" fontId="4" fillId="2" borderId="2" xfId="1" applyAlignment="1">
      <alignment wrapText="1"/>
      <protection locked="0"/>
    </xf>
    <xf numFmtId="0" fontId="4" fillId="2" borderId="2" xfId="1" applyAlignment="1">
      <alignment horizontal="center"/>
      <protection locked="0"/>
    </xf>
    <xf numFmtId="0" fontId="4" fillId="2" borderId="2" xfId="1" applyAlignment="1">
      <alignment horizontal="left" wrapText="1"/>
      <protection locked="0"/>
    </xf>
    <xf numFmtId="164" fontId="4" fillId="2" borderId="2" xfId="1" applyNumberFormat="1">
      <protection locked="0"/>
    </xf>
    <xf numFmtId="165" fontId="4" fillId="2" borderId="2" xfId="3" applyNumberFormat="1" applyFont="1" applyFill="1" applyBorder="1" applyProtection="1">
      <protection locked="0"/>
    </xf>
    <xf numFmtId="3" fontId="4" fillId="2" borderId="2" xfId="1" applyNumberFormat="1">
      <protection locked="0"/>
    </xf>
    <xf numFmtId="164" fontId="4" fillId="2" borderId="2" xfId="1" applyNumberFormat="1" applyAlignment="1">
      <alignment horizontal="right"/>
      <protection locked="0"/>
    </xf>
    <xf numFmtId="165" fontId="4" fillId="2" borderId="2" xfId="3" applyNumberFormat="1" applyFont="1" applyFill="1" applyBorder="1" applyAlignment="1" applyProtection="1">
      <alignment horizontal="right"/>
      <protection locked="0"/>
    </xf>
    <xf numFmtId="164" fontId="1" fillId="0" borderId="0" xfId="2" applyNumberFormat="1" applyFont="1" applyAlignment="1" applyProtection="1">
      <alignment horizontal="left"/>
    </xf>
    <xf numFmtId="0" fontId="10" fillId="5" borderId="2" xfId="5" applyFill="1" applyAlignment="1" applyProtection="1">
      <alignment horizontal="center"/>
    </xf>
    <xf numFmtId="164" fontId="10" fillId="3" borderId="2" xfId="5" applyNumberFormat="1" applyProtection="1"/>
    <xf numFmtId="3" fontId="10" fillId="3" borderId="2" xfId="5" applyNumberFormat="1" applyProtection="1"/>
    <xf numFmtId="164" fontId="9" fillId="3" borderId="6" xfId="4" applyNumberFormat="1" applyBorder="1" applyAlignment="1" applyProtection="1">
      <alignment horizontal="right"/>
    </xf>
    <xf numFmtId="3" fontId="4" fillId="2" borderId="2" xfId="1" applyNumberFormat="1" applyAlignment="1">
      <alignment horizontal="center"/>
      <protection locked="0"/>
    </xf>
    <xf numFmtId="0" fontId="0" fillId="0" borderId="0" xfId="0" quotePrefix="1" applyAlignment="1">
      <alignment wrapText="1"/>
    </xf>
    <xf numFmtId="9" fontId="4" fillId="2" borderId="2" xfId="3" applyFont="1" applyFill="1" applyBorder="1" applyAlignment="1" applyProtection="1">
      <alignment horizontal="right"/>
      <protection locked="0"/>
    </xf>
    <xf numFmtId="0" fontId="0" fillId="0" borderId="0" xfId="0" quotePrefix="1" applyAlignment="1">
      <alignment horizontal="left" wrapText="1"/>
    </xf>
    <xf numFmtId="0" fontId="1" fillId="0" borderId="0" xfId="0" applyFont="1" applyAlignment="1">
      <alignment vertical="top" wrapText="1"/>
    </xf>
    <xf numFmtId="0" fontId="0" fillId="0" borderId="0" xfId="0" applyAlignment="1">
      <alignment vertical="top" wrapText="1"/>
    </xf>
    <xf numFmtId="0" fontId="0" fillId="0" borderId="16" xfId="0" applyBorder="1" applyAlignment="1">
      <alignment vertical="top" wrapText="1"/>
    </xf>
    <xf numFmtId="0" fontId="0" fillId="0" borderId="15" xfId="0" applyBorder="1" applyAlignment="1">
      <alignment vertical="top" wrapText="1"/>
    </xf>
    <xf numFmtId="0" fontId="0" fillId="0" borderId="13" xfId="0" applyBorder="1" applyAlignment="1">
      <alignment vertical="top" wrapText="1"/>
    </xf>
    <xf numFmtId="0" fontId="0" fillId="0" borderId="19" xfId="0" applyBorder="1" applyAlignment="1">
      <alignment vertical="top" wrapText="1"/>
    </xf>
    <xf numFmtId="0" fontId="0" fillId="0" borderId="18" xfId="0" applyBorder="1" applyAlignment="1">
      <alignment vertical="top" wrapText="1"/>
    </xf>
    <xf numFmtId="0" fontId="1" fillId="0" borderId="0" xfId="0" applyFont="1" applyAlignment="1">
      <alignment horizontal="center" vertical="top" wrapText="1"/>
    </xf>
    <xf numFmtId="0" fontId="0" fillId="0" borderId="0" xfId="0" applyAlignment="1">
      <alignment horizontal="center" vertical="top" wrapText="1"/>
    </xf>
    <xf numFmtId="0" fontId="0" fillId="0" borderId="15" xfId="0" applyBorder="1" applyAlignment="1">
      <alignment horizontal="center" vertical="top" wrapText="1"/>
    </xf>
    <xf numFmtId="0" fontId="0" fillId="0" borderId="17" xfId="0" applyBorder="1" applyAlignment="1">
      <alignment horizontal="center" vertical="top" wrapText="1"/>
    </xf>
    <xf numFmtId="0" fontId="13" fillId="0" borderId="0" xfId="6" quotePrefix="1" applyNumberFormat="1" applyAlignment="1">
      <alignment horizontal="center" vertical="top" wrapText="1"/>
    </xf>
    <xf numFmtId="0" fontId="0" fillId="0" borderId="14" xfId="0" applyBorder="1" applyAlignment="1">
      <alignment horizontal="center" vertical="top" wrapText="1"/>
    </xf>
    <xf numFmtId="0" fontId="0" fillId="0" borderId="18" xfId="0" applyBorder="1" applyAlignment="1">
      <alignment horizontal="center" vertical="top" wrapText="1"/>
    </xf>
    <xf numFmtId="0" fontId="0" fillId="0" borderId="20" xfId="0" applyBorder="1" applyAlignment="1">
      <alignment horizontal="center" vertical="top" wrapText="1"/>
    </xf>
    <xf numFmtId="0" fontId="6" fillId="0" borderId="0" xfId="7"/>
    <xf numFmtId="14" fontId="0" fillId="0" borderId="0" xfId="0" applyNumberFormat="1"/>
    <xf numFmtId="0" fontId="6" fillId="0" borderId="32" xfId="7" applyBorder="1"/>
    <xf numFmtId="0" fontId="22" fillId="0" borderId="33" xfId="0" applyFont="1" applyBorder="1" applyAlignment="1">
      <alignment horizontal="center"/>
    </xf>
    <xf numFmtId="0" fontId="22" fillId="0" borderId="34" xfId="0" applyFont="1" applyBorder="1" applyAlignment="1">
      <alignment horizontal="center"/>
    </xf>
    <xf numFmtId="0" fontId="6" fillId="0" borderId="24" xfId="7" applyBorder="1"/>
    <xf numFmtId="0" fontId="23" fillId="0" borderId="26" xfId="7" applyFont="1" applyBorder="1"/>
    <xf numFmtId="0" fontId="24" fillId="0" borderId="26" xfId="7" applyFont="1" applyBorder="1"/>
    <xf numFmtId="0" fontId="20" fillId="0" borderId="0" xfId="7" applyFont="1" applyAlignment="1">
      <alignment horizontal="left"/>
    </xf>
    <xf numFmtId="168" fontId="19" fillId="0" borderId="24" xfId="7" applyNumberFormat="1" applyFont="1" applyBorder="1" applyAlignment="1">
      <alignment horizontal="center"/>
    </xf>
    <xf numFmtId="168" fontId="19" fillId="0" borderId="26" xfId="7" applyNumberFormat="1" applyFont="1" applyBorder="1" applyAlignment="1">
      <alignment horizontal="center"/>
    </xf>
    <xf numFmtId="0" fontId="6" fillId="0" borderId="0" xfId="7" applyAlignment="1">
      <alignment horizontal="left"/>
    </xf>
    <xf numFmtId="169" fontId="6" fillId="0" borderId="24" xfId="7" applyNumberFormat="1" applyBorder="1" applyAlignment="1">
      <alignment horizontal="center"/>
    </xf>
    <xf numFmtId="14" fontId="4" fillId="2" borderId="2" xfId="1" applyNumberFormat="1">
      <protection locked="0"/>
    </xf>
    <xf numFmtId="0" fontId="4" fillId="2" borderId="2" xfId="1" applyAlignment="1" applyProtection="1">
      <alignment horizontal="left"/>
    </xf>
    <xf numFmtId="0" fontId="0" fillId="0" borderId="11" xfId="0" applyBorder="1"/>
    <xf numFmtId="0" fontId="0" fillId="0" borderId="12" xfId="0" applyBorder="1"/>
    <xf numFmtId="0" fontId="0" fillId="0" borderId="0" xfId="0" applyAlignment="1">
      <alignment horizontal="left" indent="1"/>
    </xf>
    <xf numFmtId="0" fontId="5" fillId="0" borderId="0" xfId="0" applyFont="1"/>
    <xf numFmtId="0" fontId="13" fillId="0" borderId="0" xfId="6" applyFill="1" applyProtection="1"/>
    <xf numFmtId="43" fontId="4" fillId="2" borderId="2" xfId="1" applyNumberFormat="1">
      <protection locked="0"/>
    </xf>
    <xf numFmtId="0" fontId="25" fillId="0" borderId="0" xfId="7" applyFont="1"/>
    <xf numFmtId="0" fontId="15" fillId="0" borderId="0" xfId="7" applyFont="1"/>
    <xf numFmtId="0" fontId="16" fillId="0" borderId="0" xfId="0" applyFont="1"/>
    <xf numFmtId="0" fontId="26" fillId="0" borderId="0" xfId="0" applyFont="1" applyAlignment="1">
      <alignment horizontal="right" vertical="center" wrapText="1"/>
    </xf>
    <xf numFmtId="0" fontId="18" fillId="7" borderId="21" xfId="0" applyFont="1" applyFill="1" applyBorder="1" applyAlignment="1">
      <alignment horizontal="left" vertical="center" indent="1"/>
    </xf>
    <xf numFmtId="0" fontId="19" fillId="7" borderId="22" xfId="0" applyFont="1" applyFill="1" applyBorder="1" applyAlignment="1">
      <alignment vertical="center"/>
    </xf>
    <xf numFmtId="0" fontId="19" fillId="7" borderId="23" xfId="0" applyFont="1" applyFill="1" applyBorder="1" applyAlignment="1">
      <alignment vertical="center"/>
    </xf>
    <xf numFmtId="0" fontId="8" fillId="0" borderId="0" xfId="0" applyFont="1"/>
    <xf numFmtId="0" fontId="18" fillId="7" borderId="23" xfId="0" applyFont="1" applyFill="1" applyBorder="1" applyAlignment="1">
      <alignment horizontal="left" vertical="center" indent="1"/>
    </xf>
    <xf numFmtId="0" fontId="6" fillId="0" borderId="0" xfId="0" applyFont="1" applyAlignment="1">
      <alignment horizontal="right" vertical="center"/>
    </xf>
    <xf numFmtId="0" fontId="8" fillId="0" borderId="24" xfId="0" applyFont="1" applyBorder="1" applyAlignment="1">
      <alignment horizontal="centerContinuous"/>
    </xf>
    <xf numFmtId="0" fontId="8" fillId="0" borderId="0" xfId="0" applyFont="1" applyAlignment="1">
      <alignment horizontal="centerContinuous"/>
    </xf>
    <xf numFmtId="0" fontId="8" fillId="0" borderId="28" xfId="0" applyFont="1" applyBorder="1" applyAlignment="1">
      <alignment horizontal="centerContinuous"/>
    </xf>
    <xf numFmtId="0" fontId="21" fillId="0" borderId="27" xfId="0" applyFont="1" applyBorder="1" applyAlignment="1">
      <alignment wrapText="1"/>
    </xf>
    <xf numFmtId="0" fontId="21" fillId="0" borderId="0" xfId="0" applyFont="1" applyAlignment="1">
      <alignment horizontal="center" wrapText="1"/>
    </xf>
    <xf numFmtId="0" fontId="21" fillId="0" borderId="0" xfId="0" applyFont="1" applyAlignment="1">
      <alignment wrapText="1"/>
    </xf>
    <xf numFmtId="0" fontId="20" fillId="0" borderId="24" xfId="0" applyFont="1" applyBorder="1" applyAlignment="1">
      <alignment horizontal="centerContinuous"/>
    </xf>
    <xf numFmtId="0" fontId="20" fillId="0" borderId="0" xfId="0" applyFont="1" applyAlignment="1">
      <alignment horizontal="centerContinuous"/>
    </xf>
    <xf numFmtId="0" fontId="20" fillId="0" borderId="28" xfId="0" applyFont="1" applyBorder="1" applyAlignment="1">
      <alignment horizontal="centerContinuous"/>
    </xf>
    <xf numFmtId="0" fontId="1" fillId="0" borderId="1" xfId="0" applyFont="1" applyBorder="1" applyAlignment="1">
      <alignment wrapText="1"/>
    </xf>
    <xf numFmtId="0" fontId="1" fillId="0" borderId="1" xfId="0" applyFont="1" applyBorder="1" applyAlignment="1">
      <alignment horizontal="right" wrapText="1"/>
    </xf>
    <xf numFmtId="0" fontId="0" fillId="0" borderId="1" xfId="0" applyBorder="1" applyAlignment="1">
      <alignment wrapText="1"/>
    </xf>
    <xf numFmtId="0" fontId="21" fillId="0" borderId="25" xfId="0" applyFont="1" applyBorder="1" applyAlignment="1">
      <alignment horizontal="centerContinuous" wrapText="1"/>
    </xf>
    <xf numFmtId="0" fontId="21" fillId="0" borderId="29" xfId="0" applyFont="1" applyBorder="1" applyAlignment="1">
      <alignment horizontal="centerContinuous" wrapText="1"/>
    </xf>
    <xf numFmtId="0" fontId="21" fillId="0" borderId="1" xfId="0" applyFont="1" applyBorder="1" applyAlignment="1">
      <alignment horizontal="centerContinuous" wrapText="1"/>
    </xf>
    <xf numFmtId="0" fontId="0" fillId="0" borderId="28" xfId="0" applyBorder="1"/>
    <xf numFmtId="0" fontId="1" fillId="0" borderId="5" xfId="0" applyFont="1" applyBorder="1" applyAlignment="1">
      <alignment wrapText="1"/>
    </xf>
    <xf numFmtId="0" fontId="1" fillId="0" borderId="5" xfId="0" applyFont="1" applyBorder="1" applyAlignment="1">
      <alignment horizontal="right" wrapText="1"/>
    </xf>
    <xf numFmtId="0" fontId="1" fillId="0" borderId="30" xfId="0" applyFont="1" applyBorder="1" applyAlignment="1">
      <alignment horizontal="right" wrapText="1"/>
    </xf>
    <xf numFmtId="42" fontId="0" fillId="0" borderId="28" xfId="0" applyNumberFormat="1" applyBorder="1"/>
    <xf numFmtId="43" fontId="0" fillId="0" borderId="0" xfId="0" applyNumberFormat="1"/>
    <xf numFmtId="41" fontId="0" fillId="0" borderId="28" xfId="0" applyNumberFormat="1" applyBorder="1"/>
    <xf numFmtId="42" fontId="10" fillId="3" borderId="2" xfId="5" applyNumberFormat="1" applyProtection="1"/>
    <xf numFmtId="41" fontId="10" fillId="3" borderId="2" xfId="5" applyNumberFormat="1" applyProtection="1"/>
    <xf numFmtId="41" fontId="10" fillId="3" borderId="2" xfId="5" applyNumberFormat="1" applyAlignment="1" applyProtection="1">
      <alignment horizontal="right"/>
    </xf>
    <xf numFmtId="42" fontId="1" fillId="11" borderId="3" xfId="0" applyNumberFormat="1" applyFont="1" applyFill="1" applyBorder="1"/>
    <xf numFmtId="41" fontId="10" fillId="3" borderId="35" xfId="5" applyNumberFormat="1" applyBorder="1" applyProtection="1"/>
    <xf numFmtId="44" fontId="10" fillId="3" borderId="36" xfId="5" applyNumberFormat="1" applyBorder="1" applyProtection="1"/>
    <xf numFmtId="43" fontId="10" fillId="3" borderId="36" xfId="5" applyNumberFormat="1" applyBorder="1" applyProtection="1"/>
    <xf numFmtId="41" fontId="10" fillId="3" borderId="36" xfId="5" applyNumberFormat="1" applyBorder="1" applyProtection="1"/>
    <xf numFmtId="42" fontId="10" fillId="3" borderId="35" xfId="5" applyNumberFormat="1" applyBorder="1" applyProtection="1"/>
    <xf numFmtId="41" fontId="10" fillId="3" borderId="35" xfId="5" applyNumberFormat="1" applyBorder="1" applyAlignment="1" applyProtection="1">
      <alignment horizontal="right"/>
    </xf>
    <xf numFmtId="42" fontId="1" fillId="11" borderId="31" xfId="0" applyNumberFormat="1" applyFont="1" applyFill="1" applyBorder="1"/>
    <xf numFmtId="42" fontId="10" fillId="3" borderId="36" xfId="5" applyNumberFormat="1" applyBorder="1" applyProtection="1"/>
    <xf numFmtId="0" fontId="0" fillId="0" borderId="1" xfId="0" applyBorder="1" applyAlignment="1">
      <alignment horizontal="centerContinuous" wrapText="1"/>
    </xf>
    <xf numFmtId="4" fontId="4" fillId="2" borderId="35" xfId="1" applyNumberFormat="1" applyBorder="1">
      <protection locked="0"/>
    </xf>
    <xf numFmtId="4" fontId="4" fillId="2" borderId="2" xfId="1" applyNumberFormat="1">
      <protection locked="0"/>
    </xf>
    <xf numFmtId="43" fontId="10" fillId="3" borderId="35" xfId="5" applyNumberFormat="1" applyBorder="1" applyAlignment="1" applyProtection="1">
      <alignment horizontal="right"/>
    </xf>
    <xf numFmtId="43" fontId="10" fillId="3" borderId="2" xfId="5" applyNumberFormat="1" applyAlignment="1" applyProtection="1">
      <alignment horizontal="right"/>
    </xf>
    <xf numFmtId="0" fontId="0" fillId="0" borderId="29" xfId="0" applyBorder="1" applyAlignment="1">
      <alignment horizontal="centerContinuous" wrapText="1"/>
    </xf>
    <xf numFmtId="41" fontId="10" fillId="3" borderId="36" xfId="5" applyNumberFormat="1" applyBorder="1" applyAlignment="1" applyProtection="1">
      <alignment horizontal="right"/>
    </xf>
    <xf numFmtId="0" fontId="27" fillId="0" borderId="0" xfId="0" applyFont="1"/>
    <xf numFmtId="14" fontId="4" fillId="2" borderId="2" xfId="1" applyNumberFormat="1" applyAlignment="1">
      <protection locked="0"/>
    </xf>
    <xf numFmtId="0" fontId="18" fillId="8" borderId="22" xfId="0" applyFont="1" applyFill="1" applyBorder="1" applyAlignment="1">
      <alignment horizontal="left" vertical="center" indent="1"/>
    </xf>
    <xf numFmtId="0" fontId="0" fillId="0" borderId="0" xfId="0" applyAlignment="1">
      <alignment horizontal="right" vertical="center"/>
    </xf>
    <xf numFmtId="0" fontId="19" fillId="8" borderId="22" xfId="0" applyFont="1" applyFill="1" applyBorder="1" applyAlignment="1">
      <alignment vertical="center"/>
    </xf>
    <xf numFmtId="0" fontId="19" fillId="8" borderId="42" xfId="0" applyFont="1" applyFill="1" applyBorder="1" applyAlignment="1">
      <alignment vertical="center"/>
    </xf>
    <xf numFmtId="0" fontId="19" fillId="8" borderId="40" xfId="0" applyFont="1" applyFill="1" applyBorder="1" applyAlignment="1">
      <alignment vertical="center"/>
    </xf>
    <xf numFmtId="0" fontId="18" fillId="8" borderId="42" xfId="0" applyFont="1" applyFill="1" applyBorder="1" applyAlignment="1">
      <alignment horizontal="left" vertical="center" indent="1"/>
    </xf>
    <xf numFmtId="0" fontId="19" fillId="8" borderId="45" xfId="0" applyFont="1" applyFill="1" applyBorder="1" applyAlignment="1">
      <alignment vertical="center"/>
    </xf>
    <xf numFmtId="0" fontId="19" fillId="7" borderId="40" xfId="0" applyFont="1" applyFill="1" applyBorder="1" applyAlignment="1">
      <alignment vertical="center"/>
    </xf>
    <xf numFmtId="0" fontId="19" fillId="7" borderId="45" xfId="0" applyFont="1" applyFill="1" applyBorder="1" applyAlignment="1">
      <alignment vertical="center"/>
    </xf>
    <xf numFmtId="0" fontId="15" fillId="0" borderId="50" xfId="7" applyFont="1" applyBorder="1"/>
    <xf numFmtId="10" fontId="10" fillId="3" borderId="2" xfId="3" applyNumberFormat="1" applyFont="1" applyFill="1" applyBorder="1" applyProtection="1"/>
    <xf numFmtId="10" fontId="0" fillId="0" borderId="0" xfId="3" applyNumberFormat="1" applyFont="1"/>
    <xf numFmtId="10" fontId="10" fillId="3" borderId="2" xfId="3" applyNumberFormat="1" applyFont="1" applyFill="1" applyBorder="1" applyAlignment="1" applyProtection="1">
      <alignment horizontal="right"/>
    </xf>
    <xf numFmtId="10" fontId="1" fillId="11" borderId="3" xfId="3" applyNumberFormat="1" applyFont="1" applyFill="1" applyBorder="1"/>
    <xf numFmtId="10" fontId="4" fillId="2" borderId="2" xfId="1" applyNumberFormat="1">
      <protection locked="0"/>
    </xf>
    <xf numFmtId="0" fontId="17" fillId="7" borderId="0" xfId="0" applyFont="1" applyFill="1" applyAlignment="1">
      <alignment horizontal="center" vertical="center" textRotation="90"/>
    </xf>
    <xf numFmtId="0" fontId="0" fillId="10" borderId="0" xfId="0" applyFill="1" applyAlignment="1">
      <alignment horizontal="right"/>
    </xf>
    <xf numFmtId="0" fontId="29" fillId="8" borderId="40" xfId="0" applyFont="1" applyFill="1" applyBorder="1" applyAlignment="1">
      <alignment horizontal="right" vertical="center"/>
    </xf>
    <xf numFmtId="0" fontId="29" fillId="8" borderId="45" xfId="0" applyFont="1" applyFill="1" applyBorder="1" applyAlignment="1">
      <alignment horizontal="right" vertical="center"/>
    </xf>
    <xf numFmtId="0" fontId="1" fillId="0" borderId="0" xfId="0" applyFont="1" applyAlignment="1">
      <alignment vertical="center"/>
    </xf>
    <xf numFmtId="0" fontId="0" fillId="0" borderId="0" xfId="0" applyAlignment="1">
      <alignment vertical="center"/>
    </xf>
    <xf numFmtId="9" fontId="10" fillId="0" borderId="0" xfId="5" applyNumberFormat="1" applyFill="1" applyBorder="1" applyAlignment="1" applyProtection="1">
      <alignment horizontal="left"/>
    </xf>
    <xf numFmtId="9" fontId="10" fillId="3" borderId="51" xfId="5" applyNumberFormat="1" applyBorder="1" applyAlignment="1" applyProtection="1">
      <alignment horizontal="left"/>
    </xf>
    <xf numFmtId="0" fontId="1" fillId="0" borderId="24" xfId="0" applyFont="1" applyBorder="1" applyAlignment="1">
      <alignment horizontal="centerContinuous"/>
    </xf>
    <xf numFmtId="170" fontId="1" fillId="11" borderId="31" xfId="0" applyNumberFormat="1" applyFont="1" applyFill="1" applyBorder="1"/>
    <xf numFmtId="0" fontId="25" fillId="0" borderId="0" xfId="7" applyFont="1" applyAlignment="1">
      <alignment vertical="center"/>
    </xf>
    <xf numFmtId="0" fontId="18" fillId="7" borderId="55" xfId="0" applyFont="1" applyFill="1" applyBorder="1" applyAlignment="1">
      <alignment vertical="center"/>
    </xf>
    <xf numFmtId="41" fontId="4" fillId="2" borderId="2" xfId="1" applyNumberFormat="1">
      <protection locked="0"/>
    </xf>
    <xf numFmtId="9" fontId="4" fillId="2" borderId="2" xfId="1" applyNumberFormat="1">
      <protection locked="0"/>
    </xf>
    <xf numFmtId="41" fontId="4" fillId="2" borderId="44" xfId="1" applyNumberFormat="1" applyBorder="1">
      <protection locked="0"/>
    </xf>
    <xf numFmtId="0" fontId="1" fillId="0" borderId="5" xfId="0" applyFont="1" applyBorder="1"/>
    <xf numFmtId="0" fontId="1" fillId="0" borderId="0" xfId="0" quotePrefix="1" applyFont="1" applyAlignment="1">
      <alignment horizontal="left"/>
    </xf>
    <xf numFmtId="164" fontId="10" fillId="3" borderId="2" xfId="5" applyNumberFormat="1" applyAlignment="1" applyProtection="1">
      <alignment horizontal="right"/>
    </xf>
    <xf numFmtId="3" fontId="10" fillId="3" borderId="2" xfId="5" applyNumberFormat="1" applyAlignment="1" applyProtection="1">
      <alignment horizontal="right"/>
    </xf>
    <xf numFmtId="0" fontId="1" fillId="9" borderId="0" xfId="0" applyFont="1" applyFill="1" applyAlignment="1">
      <alignment horizontal="left"/>
    </xf>
    <xf numFmtId="0" fontId="1" fillId="9" borderId="0" xfId="0" applyFont="1" applyFill="1"/>
    <xf numFmtId="0" fontId="1" fillId="9" borderId="0" xfId="0" applyFont="1" applyFill="1" applyAlignment="1">
      <alignment horizontal="center"/>
    </xf>
    <xf numFmtId="0" fontId="1" fillId="9" borderId="0" xfId="0" applyFont="1" applyFill="1" applyAlignment="1">
      <alignment horizontal="right"/>
    </xf>
    <xf numFmtId="0" fontId="0" fillId="9" borderId="0" xfId="0" applyFill="1"/>
    <xf numFmtId="8" fontId="30" fillId="0" borderId="0" xfId="0" applyNumberFormat="1" applyFont="1"/>
    <xf numFmtId="164" fontId="9" fillId="9" borderId="6" xfId="4" applyNumberFormat="1" applyFill="1" applyBorder="1" applyAlignment="1" applyProtection="1">
      <alignment horizontal="right"/>
    </xf>
    <xf numFmtId="0" fontId="4" fillId="2" borderId="2" xfId="1" applyAlignment="1">
      <protection locked="0"/>
    </xf>
    <xf numFmtId="44" fontId="0" fillId="0" borderId="0" xfId="0" applyNumberFormat="1"/>
    <xf numFmtId="41" fontId="0" fillId="0" borderId="57" xfId="0" applyNumberFormat="1" applyBorder="1"/>
    <xf numFmtId="164" fontId="10" fillId="3" borderId="2" xfId="5" quotePrefix="1" applyNumberFormat="1" applyAlignment="1" applyProtection="1">
      <alignment horizontal="right"/>
    </xf>
    <xf numFmtId="3" fontId="10" fillId="9" borderId="2" xfId="5" applyNumberFormat="1" applyFill="1" applyAlignment="1" applyProtection="1">
      <alignment horizontal="right"/>
    </xf>
    <xf numFmtId="3" fontId="10" fillId="0" borderId="0" xfId="5" applyNumberFormat="1" applyFill="1" applyBorder="1" applyProtection="1"/>
    <xf numFmtId="1" fontId="4" fillId="2" borderId="2" xfId="1" applyNumberFormat="1" applyAlignment="1">
      <alignment horizontal="right"/>
      <protection locked="0"/>
    </xf>
    <xf numFmtId="9" fontId="4" fillId="2" borderId="2" xfId="3" applyFont="1" applyFill="1" applyBorder="1" applyProtection="1">
      <protection locked="0"/>
    </xf>
    <xf numFmtId="167" fontId="4" fillId="2" borderId="2" xfId="1" applyNumberFormat="1">
      <protection locked="0"/>
    </xf>
    <xf numFmtId="0" fontId="11" fillId="0" borderId="0" xfId="0" applyFont="1"/>
    <xf numFmtId="0" fontId="4" fillId="2" borderId="2" xfId="1" applyNumberFormat="1" applyAlignment="1">
      <alignment horizontal="left"/>
      <protection locked="0"/>
    </xf>
    <xf numFmtId="1" fontId="4" fillId="2" borderId="2" xfId="1" applyNumberFormat="1">
      <protection locked="0"/>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0" fillId="4" borderId="9" xfId="0" applyFill="1" applyBorder="1" applyAlignment="1">
      <alignment horizontal="left" vertical="center" wrapText="1"/>
    </xf>
    <xf numFmtId="0" fontId="0" fillId="4" borderId="10" xfId="0" applyFill="1" applyBorder="1" applyAlignment="1">
      <alignment horizontal="left" vertical="center" wrapText="1"/>
    </xf>
    <xf numFmtId="0" fontId="0" fillId="4" borderId="9" xfId="0" applyFill="1" applyBorder="1" applyAlignment="1">
      <alignment vertical="center" wrapText="1"/>
    </xf>
    <xf numFmtId="0" fontId="0" fillId="4" borderId="10" xfId="0" applyFill="1" applyBorder="1" applyAlignment="1">
      <alignmen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6" borderId="9" xfId="0" applyFont="1" applyFill="1" applyBorder="1" applyAlignment="1">
      <alignment horizontal="center" vertical="center" wrapText="1"/>
    </xf>
    <xf numFmtId="0" fontId="0" fillId="6" borderId="10" xfId="0" applyFill="1" applyBorder="1" applyAlignment="1">
      <alignment horizontal="center" vertical="center" wrapText="1"/>
    </xf>
    <xf numFmtId="0" fontId="13" fillId="6" borderId="9" xfId="6" applyFill="1" applyBorder="1" applyAlignment="1">
      <alignment horizontal="center" vertical="center" wrapText="1"/>
    </xf>
    <xf numFmtId="0" fontId="0" fillId="4" borderId="7" xfId="0" applyFill="1" applyBorder="1" applyAlignment="1">
      <alignment horizontal="left" wrapText="1"/>
    </xf>
    <xf numFmtId="0" fontId="0" fillId="4" borderId="8" xfId="0" applyFill="1" applyBorder="1" applyAlignment="1">
      <alignment horizontal="left"/>
    </xf>
    <xf numFmtId="0" fontId="13" fillId="4" borderId="9" xfId="6" applyFill="1" applyBorder="1" applyAlignment="1" applyProtection="1">
      <alignment horizontal="left" vertical="top" wrapText="1"/>
    </xf>
    <xf numFmtId="0" fontId="13" fillId="4" borderId="10" xfId="6" applyFill="1" applyBorder="1" applyAlignment="1" applyProtection="1">
      <alignment horizontal="left" vertical="top" wrapText="1"/>
    </xf>
    <xf numFmtId="0" fontId="0" fillId="6" borderId="9" xfId="0" applyFill="1" applyBorder="1" applyAlignment="1">
      <alignment horizontal="center" vertical="center" wrapText="1"/>
    </xf>
    <xf numFmtId="0" fontId="0" fillId="0" borderId="0" xfId="0" quotePrefix="1" applyAlignment="1">
      <alignment horizontal="left" wrapText="1"/>
    </xf>
    <xf numFmtId="0" fontId="0" fillId="0" borderId="0" xfId="0" quotePrefix="1" applyAlignment="1">
      <alignment wrapText="1"/>
    </xf>
    <xf numFmtId="0" fontId="0" fillId="0" borderId="0" xfId="0" applyAlignment="1">
      <alignment horizontal="left" wrapText="1"/>
    </xf>
    <xf numFmtId="0" fontId="26" fillId="0" borderId="0" xfId="0" applyFont="1" applyAlignment="1">
      <alignment horizontal="center" vertical="center" wrapText="1"/>
    </xf>
    <xf numFmtId="0" fontId="18" fillId="7" borderId="21" xfId="0" applyFont="1" applyFill="1" applyBorder="1" applyAlignment="1">
      <alignment horizontal="left" vertical="center"/>
    </xf>
    <xf numFmtId="0" fontId="18" fillId="7" borderId="22" xfId="0" applyFont="1" applyFill="1" applyBorder="1" applyAlignment="1">
      <alignment horizontal="left" vertical="center"/>
    </xf>
    <xf numFmtId="0" fontId="18" fillId="7" borderId="40" xfId="0" applyFont="1" applyFill="1" applyBorder="1" applyAlignment="1">
      <alignment horizontal="left" vertical="center"/>
    </xf>
    <xf numFmtId="0" fontId="18" fillId="7" borderId="47" xfId="0" applyFont="1" applyFill="1" applyBorder="1" applyAlignment="1">
      <alignment horizontal="left" vertical="center"/>
    </xf>
    <xf numFmtId="0" fontId="18" fillId="7" borderId="42" xfId="0" applyFont="1" applyFill="1" applyBorder="1" applyAlignment="1">
      <alignment horizontal="left" vertical="center"/>
    </xf>
    <xf numFmtId="0" fontId="18" fillId="7" borderId="45" xfId="0" applyFont="1" applyFill="1" applyBorder="1" applyAlignment="1">
      <alignment horizontal="left" vertical="center"/>
    </xf>
    <xf numFmtId="14" fontId="4" fillId="2" borderId="35" xfId="1" applyNumberFormat="1" applyBorder="1" applyAlignment="1">
      <alignment horizontal="left" vertical="center"/>
      <protection locked="0"/>
    </xf>
    <xf numFmtId="14" fontId="4" fillId="2" borderId="2" xfId="1" applyNumberFormat="1" applyAlignment="1">
      <alignment horizontal="left" vertical="center"/>
      <protection locked="0"/>
    </xf>
    <xf numFmtId="14" fontId="4" fillId="2" borderId="43" xfId="1" applyNumberFormat="1" applyBorder="1" applyAlignment="1">
      <alignment horizontal="left" vertical="center"/>
      <protection locked="0"/>
    </xf>
    <xf numFmtId="0" fontId="17" fillId="7" borderId="37" xfId="0" applyFont="1" applyFill="1" applyBorder="1" applyAlignment="1">
      <alignment horizontal="center" vertical="center" textRotation="90"/>
    </xf>
    <xf numFmtId="0" fontId="17" fillId="7" borderId="38" xfId="0" applyFont="1" applyFill="1" applyBorder="1" applyAlignment="1">
      <alignment horizontal="center" vertical="center" textRotation="90"/>
    </xf>
    <xf numFmtId="0" fontId="17" fillId="7" borderId="39" xfId="0" applyFont="1" applyFill="1" applyBorder="1" applyAlignment="1">
      <alignment horizontal="center" vertical="center" textRotation="90"/>
    </xf>
    <xf numFmtId="14" fontId="4" fillId="2" borderId="2" xfId="1" applyNumberFormat="1" applyAlignment="1">
      <alignment horizontal="left"/>
      <protection locked="0"/>
    </xf>
    <xf numFmtId="0" fontId="17" fillId="8" borderId="37" xfId="0" applyFont="1" applyFill="1" applyBorder="1" applyAlignment="1">
      <alignment horizontal="center" vertical="center" textRotation="90"/>
    </xf>
    <xf numFmtId="0" fontId="17" fillId="8" borderId="38" xfId="0" applyFont="1" applyFill="1" applyBorder="1" applyAlignment="1">
      <alignment horizontal="center" vertical="center" textRotation="90"/>
    </xf>
    <xf numFmtId="0" fontId="17" fillId="8" borderId="39" xfId="0" applyFont="1" applyFill="1" applyBorder="1" applyAlignment="1">
      <alignment horizontal="center" vertical="center" textRotation="90"/>
    </xf>
    <xf numFmtId="0" fontId="18" fillId="7" borderId="41" xfId="0" applyFont="1" applyFill="1" applyBorder="1" applyAlignment="1">
      <alignment horizontal="left" vertical="center"/>
    </xf>
    <xf numFmtId="0" fontId="18" fillId="7" borderId="0" xfId="0" applyFont="1" applyFill="1" applyAlignment="1">
      <alignment horizontal="left" vertical="center"/>
    </xf>
    <xf numFmtId="14" fontId="4" fillId="2" borderId="43" xfId="1" applyNumberFormat="1" applyBorder="1" applyAlignment="1">
      <alignment horizontal="left"/>
      <protection locked="0"/>
    </xf>
    <xf numFmtId="14" fontId="4" fillId="2" borderId="44" xfId="1" applyNumberFormat="1" applyBorder="1" applyAlignment="1">
      <alignment horizontal="left"/>
      <protection locked="0"/>
    </xf>
    <xf numFmtId="0" fontId="18" fillId="8" borderId="21" xfId="0" applyFont="1" applyFill="1" applyBorder="1" applyAlignment="1">
      <alignment horizontal="left" vertical="center" indent="1"/>
    </xf>
    <xf numFmtId="0" fontId="18" fillId="8" borderId="22" xfId="0" applyFont="1" applyFill="1" applyBorder="1" applyAlignment="1">
      <alignment horizontal="left" vertical="center" indent="1"/>
    </xf>
    <xf numFmtId="0" fontId="18" fillId="8" borderId="47" xfId="0" applyFont="1" applyFill="1" applyBorder="1" applyAlignment="1">
      <alignment horizontal="left" vertical="center" indent="1"/>
    </xf>
    <xf numFmtId="0" fontId="18" fillId="8" borderId="42" xfId="0" applyFont="1" applyFill="1" applyBorder="1" applyAlignment="1">
      <alignment horizontal="left" vertical="center" indent="1"/>
    </xf>
    <xf numFmtId="14" fontId="9" fillId="3" borderId="46" xfId="4" applyNumberFormat="1" applyBorder="1" applyAlignment="1" applyProtection="1">
      <alignment horizontal="left"/>
    </xf>
    <xf numFmtId="0" fontId="17" fillId="7" borderId="22" xfId="0" applyFont="1" applyFill="1" applyBorder="1" applyAlignment="1">
      <alignment horizontal="center" vertical="center" textRotation="90"/>
    </xf>
    <xf numFmtId="0" fontId="17" fillId="7" borderId="0" xfId="0" applyFont="1" applyFill="1" applyAlignment="1">
      <alignment horizontal="center" vertical="center" textRotation="90"/>
    </xf>
    <xf numFmtId="42" fontId="1" fillId="0" borderId="48" xfId="0" applyNumberFormat="1" applyFont="1" applyBorder="1" applyAlignment="1">
      <alignment horizontal="left"/>
    </xf>
    <xf numFmtId="42" fontId="1" fillId="0" borderId="49" xfId="0" applyNumberFormat="1" applyFont="1" applyBorder="1" applyAlignment="1">
      <alignment horizontal="left"/>
    </xf>
    <xf numFmtId="0" fontId="17" fillId="8" borderId="21" xfId="0" applyFont="1" applyFill="1" applyBorder="1" applyAlignment="1">
      <alignment horizontal="center" vertical="center" textRotation="90"/>
    </xf>
    <xf numFmtId="0" fontId="17" fillId="8" borderId="41" xfId="0" applyFont="1" applyFill="1" applyBorder="1" applyAlignment="1">
      <alignment horizontal="center" vertical="center" textRotation="90"/>
    </xf>
    <xf numFmtId="0" fontId="13" fillId="6" borderId="11" xfId="6" applyFill="1" applyBorder="1" applyAlignment="1">
      <alignment wrapText="1"/>
    </xf>
    <xf numFmtId="0" fontId="13" fillId="6" borderId="1" xfId="6" applyFill="1" applyBorder="1" applyAlignment="1">
      <alignment wrapText="1"/>
    </xf>
    <xf numFmtId="0" fontId="13" fillId="6" borderId="12" xfId="6" applyFill="1" applyBorder="1" applyAlignment="1">
      <alignment wrapText="1"/>
    </xf>
    <xf numFmtId="0" fontId="0" fillId="6" borderId="9" xfId="0" applyFill="1" applyBorder="1" applyAlignment="1">
      <alignment horizontal="left" vertical="center" wrapText="1"/>
    </xf>
    <xf numFmtId="0" fontId="0" fillId="6" borderId="0" xfId="0" applyFill="1" applyAlignment="1">
      <alignment horizontal="left" vertical="center" wrapText="1"/>
    </xf>
    <xf numFmtId="0" fontId="0" fillId="6" borderId="10" xfId="0" applyFill="1" applyBorder="1" applyAlignment="1">
      <alignment horizontal="left" vertical="center" wrapText="1"/>
    </xf>
    <xf numFmtId="0" fontId="1" fillId="6" borderId="7" xfId="0" applyFont="1" applyFill="1" applyBorder="1" applyAlignment="1">
      <alignment horizontal="left" vertical="center" wrapText="1"/>
    </xf>
    <xf numFmtId="0" fontId="1" fillId="6" borderId="50" xfId="0" applyFont="1" applyFill="1" applyBorder="1" applyAlignment="1">
      <alignment horizontal="left" vertical="center" wrapText="1"/>
    </xf>
    <xf numFmtId="0" fontId="1" fillId="6" borderId="8" xfId="0" applyFont="1" applyFill="1" applyBorder="1" applyAlignment="1">
      <alignment horizontal="left" vertical="center" wrapText="1"/>
    </xf>
    <xf numFmtId="0" fontId="1" fillId="6" borderId="9" xfId="0" applyFont="1" applyFill="1" applyBorder="1" applyAlignment="1">
      <alignment horizontal="left" vertical="center" wrapText="1"/>
    </xf>
    <xf numFmtId="0" fontId="1" fillId="6" borderId="0" xfId="0" applyFont="1" applyFill="1" applyAlignment="1">
      <alignment horizontal="left" vertical="center" wrapText="1"/>
    </xf>
    <xf numFmtId="0" fontId="1" fillId="6" borderId="10" xfId="0" applyFont="1" applyFill="1" applyBorder="1" applyAlignment="1">
      <alignment horizontal="left" vertical="center" wrapText="1"/>
    </xf>
    <xf numFmtId="0" fontId="1" fillId="6" borderId="1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1" fillId="6" borderId="12" xfId="0" applyFont="1" applyFill="1" applyBorder="1" applyAlignment="1">
      <alignment horizontal="left" vertical="center" wrapText="1"/>
    </xf>
    <xf numFmtId="0" fontId="1" fillId="6" borderId="7" xfId="0" applyFont="1" applyFill="1" applyBorder="1" applyAlignment="1">
      <alignment horizontal="left" vertical="center"/>
    </xf>
    <xf numFmtId="0" fontId="1" fillId="6" borderId="50" xfId="0" applyFont="1" applyFill="1" applyBorder="1" applyAlignment="1">
      <alignment horizontal="left" vertical="center"/>
    </xf>
    <xf numFmtId="0" fontId="1" fillId="6" borderId="8" xfId="0" applyFont="1" applyFill="1" applyBorder="1" applyAlignment="1">
      <alignment horizontal="left" vertical="center"/>
    </xf>
    <xf numFmtId="0" fontId="0" fillId="6" borderId="9" xfId="0" applyFill="1" applyBorder="1" applyAlignment="1">
      <alignment horizontal="left" vertical="center"/>
    </xf>
    <xf numFmtId="0" fontId="0" fillId="6" borderId="0" xfId="0" applyFill="1" applyAlignment="1">
      <alignment horizontal="left" vertical="center"/>
    </xf>
    <xf numFmtId="0" fontId="0" fillId="6" borderId="10" xfId="0" applyFill="1" applyBorder="1" applyAlignment="1">
      <alignment horizontal="left" vertical="center"/>
    </xf>
    <xf numFmtId="0" fontId="13" fillId="6" borderId="11" xfId="6" applyFill="1" applyBorder="1" applyAlignment="1">
      <alignment horizontal="left" vertical="center"/>
    </xf>
    <xf numFmtId="0" fontId="13" fillId="6" borderId="1" xfId="6" applyFill="1" applyBorder="1" applyAlignment="1">
      <alignment horizontal="left" vertical="center"/>
    </xf>
    <xf numFmtId="0" fontId="13" fillId="6" borderId="12" xfId="6" applyFill="1" applyBorder="1" applyAlignment="1">
      <alignment horizontal="left" vertical="center"/>
    </xf>
    <xf numFmtId="14" fontId="4" fillId="2" borderId="52" xfId="1" applyNumberFormat="1" applyBorder="1" applyAlignment="1">
      <alignment horizontal="left"/>
      <protection locked="0"/>
    </xf>
    <xf numFmtId="14" fontId="4" fillId="2" borderId="53" xfId="1" applyNumberFormat="1" applyBorder="1" applyAlignment="1">
      <alignment horizontal="left"/>
      <protection locked="0"/>
    </xf>
    <xf numFmtId="14" fontId="4" fillId="2" borderId="54" xfId="1" applyNumberFormat="1" applyBorder="1" applyAlignment="1">
      <alignment horizontal="left"/>
      <protection locked="0"/>
    </xf>
    <xf numFmtId="0" fontId="25" fillId="0" borderId="0" xfId="7" applyFont="1" applyAlignment="1">
      <alignment horizontal="left"/>
    </xf>
    <xf numFmtId="3" fontId="4" fillId="2" borderId="43" xfId="1" applyNumberFormat="1" applyBorder="1" applyAlignment="1">
      <alignment horizontal="center"/>
      <protection locked="0"/>
    </xf>
    <xf numFmtId="3" fontId="4" fillId="2" borderId="35" xfId="1" applyNumberFormat="1" applyBorder="1" applyAlignment="1">
      <alignment horizontal="center"/>
      <protection locked="0"/>
    </xf>
    <xf numFmtId="0" fontId="1" fillId="0" borderId="56" xfId="0" applyFont="1" applyBorder="1" applyAlignment="1">
      <alignment horizontal="center"/>
    </xf>
    <xf numFmtId="6" fontId="4" fillId="2" borderId="43" xfId="2" applyNumberFormat="1" applyFont="1" applyFill="1" applyBorder="1" applyAlignment="1" applyProtection="1">
      <alignment horizontal="center"/>
      <protection locked="0"/>
    </xf>
    <xf numFmtId="6" fontId="4" fillId="2" borderId="35" xfId="2" applyNumberFormat="1" applyFont="1" applyFill="1" applyBorder="1" applyAlignment="1" applyProtection="1">
      <alignment horizontal="center"/>
      <protection locked="0"/>
    </xf>
    <xf numFmtId="0" fontId="1" fillId="0" borderId="56" xfId="0" applyFont="1" applyBorder="1" applyAlignment="1">
      <alignment horizontal="left" wrapText="1"/>
    </xf>
    <xf numFmtId="0" fontId="4" fillId="2" borderId="2" xfId="1" applyAlignment="1">
      <alignment horizontal="left" wrapText="1"/>
      <protection locked="0"/>
    </xf>
  </cellXfs>
  <cellStyles count="8">
    <cellStyle name="Calculation" xfId="5" builtinId="22"/>
    <cellStyle name="Currency" xfId="2" builtinId="4"/>
    <cellStyle name="Hyperlink" xfId="6" builtinId="8"/>
    <cellStyle name="Input" xfId="1" builtinId="20" customBuiltin="1"/>
    <cellStyle name="Normal" xfId="0" builtinId="0"/>
    <cellStyle name="Normal 2" xfId="7" xr:uid="{D2CB9F30-B0CF-4BA3-80AB-BCD59111D145}"/>
    <cellStyle name="Output" xfId="4" builtinId="21"/>
    <cellStyle name="Percent" xfId="3" builtinId="5"/>
  </cellStyles>
  <dxfs count="2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rgb="FFFF0000"/>
        </patternFill>
      </fill>
    </dxf>
    <dxf>
      <font>
        <b/>
        <i val="0"/>
        <color rgb="FF00B050"/>
      </font>
      <fill>
        <patternFill patternType="none">
          <bgColor auto="1"/>
        </patternFill>
      </fill>
    </dxf>
    <dxf>
      <font>
        <b/>
        <i val="0"/>
        <color rgb="FFFF0000"/>
      </font>
      <fill>
        <patternFill patternType="none">
          <bgColor auto="1"/>
        </patternFill>
      </fill>
    </dxf>
    <dxf>
      <font>
        <color rgb="FF9C0006"/>
      </font>
      <fill>
        <patternFill>
          <bgColor rgb="FFFFC7CE"/>
        </patternFill>
      </fill>
    </dxf>
    <dxf>
      <font>
        <color rgb="FF006100"/>
      </font>
      <fill>
        <patternFill>
          <bgColor rgb="FFC6EFCE"/>
        </patternFill>
      </fill>
    </dxf>
    <dxf>
      <font>
        <b/>
        <i val="0"/>
        <color rgb="FF00B050"/>
      </font>
    </dxf>
  </dxfs>
  <tableStyles count="0" defaultTableStyle="TableStyleMedium2" defaultPivotStyle="PivotStyleLight16"/>
  <colors>
    <mruColors>
      <color rgb="FF7F7F7F"/>
      <color rgb="FFF2F2F2"/>
      <color rgb="FFFFCCCC"/>
      <color rgb="FF9C0006"/>
      <color rgb="FF006600"/>
      <color rgb="FF88A743"/>
      <color rgb="FFFFC7CE"/>
      <color rgb="FFFFFF99"/>
      <color rgb="FFAFC876"/>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Analytics!$R$2</c:f>
          <c:strCache>
            <c:ptCount val="1"/>
            <c:pt idx="0">
              <c:v>Percentage Budget Variance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Analytics!$R$9</c:f>
              <c:strCache>
                <c:ptCount val="1"/>
              </c:strCache>
            </c:strRef>
          </c:tx>
          <c:spPr>
            <a:solidFill>
              <a:srgbClr val="00B0F0"/>
            </a:solidFill>
            <a:ln>
              <a:noFill/>
            </a:ln>
            <a:effectLst/>
          </c:spPr>
          <c:invertIfNegative val="0"/>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Analytics!$R$10:$R$28</c15:sqref>
                  </c15:fullRef>
                </c:ext>
              </c:extLst>
              <c:f>(Analytics!$R$10:$R$14,Analytics!$R$18:$R$20,Analytics!$R$24,Analytics!$R$26,Analytics!$R$28)</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E2B2-4B9C-882E-617208734C59}"/>
            </c:ext>
          </c:extLst>
        </c:ser>
        <c:ser>
          <c:idx val="1"/>
          <c:order val="1"/>
          <c:tx>
            <c:strRef>
              <c:f>Analytics!$S$9</c:f>
              <c:strCache>
                <c:ptCount val="1"/>
              </c:strCache>
            </c:strRef>
          </c:tx>
          <c:spPr>
            <a:solidFill>
              <a:schemeClr val="accent2"/>
            </a:solidFill>
            <a:ln>
              <a:noFill/>
            </a:ln>
            <a:effectLst/>
          </c:spPr>
          <c:invertIfNegative val="0"/>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Analytics!$S$10:$S$28</c15:sqref>
                  </c15:fullRef>
                </c:ext>
              </c:extLst>
              <c:f>(Analytics!$S$10:$S$14,Analytics!$S$18:$S$20,Analytics!$S$24,Analytics!$S$26,Analytics!$S$28)</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BFDC-4AA8-91FF-0DDC9EC8A081}"/>
            </c:ext>
          </c:extLst>
        </c:ser>
        <c:ser>
          <c:idx val="2"/>
          <c:order val="2"/>
          <c:tx>
            <c:strRef>
              <c:f>Analytics!$T$9</c:f>
              <c:strCache>
                <c:ptCount val="1"/>
              </c:strCache>
            </c:strRef>
          </c:tx>
          <c:spPr>
            <a:solidFill>
              <a:schemeClr val="accent3"/>
            </a:solidFill>
            <a:ln>
              <a:noFill/>
            </a:ln>
            <a:effectLst/>
          </c:spPr>
          <c:invertIfNegative val="0"/>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Analytics!$T$10:$T$28</c15:sqref>
                  </c15:fullRef>
                </c:ext>
              </c:extLst>
              <c:f>(Analytics!$T$10:$T$14,Analytics!$T$18:$T$20,Analytics!$T$24,Analytics!$T$26,Analytics!$T$28)</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BFDC-4AA8-91FF-0DDC9EC8A081}"/>
            </c:ext>
          </c:extLst>
        </c:ser>
        <c:dLbls>
          <c:showLegendKey val="0"/>
          <c:showVal val="0"/>
          <c:showCatName val="0"/>
          <c:showSerName val="0"/>
          <c:showPercent val="0"/>
          <c:showBubbleSize val="0"/>
        </c:dLbls>
        <c:gapWidth val="182"/>
        <c:axId val="1175330456"/>
        <c:axId val="1175326496"/>
        <c:extLst>
          <c:ext xmlns:c15="http://schemas.microsoft.com/office/drawing/2012/chart" uri="{02D57815-91ED-43cb-92C2-25804820EDAC}">
            <c15:filteredBarSeries>
              <c15:ser>
                <c:idx val="3"/>
                <c:order val="3"/>
                <c:tx>
                  <c:strRef>
                    <c:extLst>
                      <c:ext uri="{02D57815-91ED-43cb-92C2-25804820EDAC}">
                        <c15:formulaRef>
                          <c15:sqref>Analytics!$U$9</c15:sqref>
                        </c15:formulaRef>
                      </c:ext>
                    </c:extLst>
                    <c:strCache>
                      <c:ptCount val="1"/>
                      <c:pt idx="0">
                        <c:v>Total</c:v>
                      </c:pt>
                    </c:strCache>
                  </c:strRef>
                </c:tx>
                <c:spPr>
                  <a:solidFill>
                    <a:schemeClr val="accent4"/>
                  </a:solidFill>
                  <a:ln>
                    <a:noFill/>
                  </a:ln>
                  <a:effectLst/>
                </c:spPr>
                <c:invertIfNegative val="0"/>
                <c:cat>
                  <c:strRef>
                    <c:extLst>
                      <c:ext uri="{02D57815-91ED-43cb-92C2-25804820EDAC}">
                        <c15:fullRef>
                          <c15:sqref>Analytics!$A$10:$A$28</c15:sqref>
                        </c15:fullRef>
                        <c15:formulaRef>
                          <c15:sqref>(Analytics!$A$10:$A$14,Analytics!$A$18:$A$20,Analytics!$A$24,Analytics!$A$26,Analytics!$A$28)</c15:sqref>
                        </c15:formulaRef>
                      </c:ext>
                    </c:extLst>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uri="{02D57815-91ED-43cb-92C2-25804820EDAC}">
                        <c15:fullRef>
                          <c15:sqref>Analytics!$U$10:$U$28</c15:sqref>
                        </c15:fullRef>
                        <c15:formulaRef>
                          <c15:sqref>(Analytics!$U$10:$U$14,Analytics!$U$18:$U$20,Analytics!$U$24,Analytics!$U$26,Analytics!$U$28)</c15:sqref>
                        </c15:formulaRef>
                      </c:ext>
                    </c:extLst>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BFDC-4AA8-91FF-0DDC9EC8A081}"/>
                  </c:ext>
                </c:extLst>
              </c15:ser>
            </c15:filteredBarSeries>
          </c:ext>
        </c:extLst>
      </c:barChart>
      <c:lineChart>
        <c:grouping val="standard"/>
        <c:varyColors val="0"/>
        <c:ser>
          <c:idx val="4"/>
          <c:order val="4"/>
          <c:tx>
            <c:strRef>
              <c:f>Analytics!$W$9</c:f>
              <c:strCache>
                <c:ptCount val="1"/>
                <c:pt idx="0">
                  <c:v>Warning %</c:v>
                </c:pt>
              </c:strCache>
            </c:strRef>
          </c:tx>
          <c:spPr>
            <a:ln w="28575" cap="rnd">
              <a:solidFill>
                <a:schemeClr val="accent5"/>
              </a:solidFill>
              <a:round/>
            </a:ln>
            <a:effectLst/>
          </c:spPr>
          <c:marker>
            <c:symbol val="none"/>
          </c:marker>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Analytics!$W$10:$W$28</c15:sqref>
                  </c15:fullRef>
                </c:ext>
              </c:extLst>
              <c:f>(Analytics!$W$10:$W$14,Analytics!$W$18:$W$20,Analytics!$W$24,Analytics!$W$26,Analytics!$W$28)</c:f>
              <c:numCache>
                <c:formatCode>0.00%</c:formatCode>
                <c:ptCount val="11"/>
                <c:pt idx="0">
                  <c:v>0.04</c:v>
                </c:pt>
                <c:pt idx="1">
                  <c:v>0.04</c:v>
                </c:pt>
                <c:pt idx="2">
                  <c:v>0.04</c:v>
                </c:pt>
                <c:pt idx="3">
                  <c:v>0.04</c:v>
                </c:pt>
                <c:pt idx="4">
                  <c:v>0.04</c:v>
                </c:pt>
                <c:pt idx="5">
                  <c:v>0.04</c:v>
                </c:pt>
                <c:pt idx="6">
                  <c:v>0.04</c:v>
                </c:pt>
                <c:pt idx="7">
                  <c:v>0.04</c:v>
                </c:pt>
                <c:pt idx="8">
                  <c:v>0.04</c:v>
                </c:pt>
                <c:pt idx="9">
                  <c:v>0.04</c:v>
                </c:pt>
                <c:pt idx="10">
                  <c:v>0.04</c:v>
                </c:pt>
              </c:numCache>
            </c:numRef>
          </c:val>
          <c:smooth val="0"/>
          <c:extLst>
            <c:ext xmlns:c16="http://schemas.microsoft.com/office/drawing/2014/chart" uri="{C3380CC4-5D6E-409C-BE32-E72D297353CC}">
              <c16:uniqueId val="{00000003-BFDC-4AA8-91FF-0DDC9EC8A081}"/>
            </c:ext>
          </c:extLst>
        </c:ser>
        <c:ser>
          <c:idx val="5"/>
          <c:order val="5"/>
          <c:tx>
            <c:strRef>
              <c:f>Analytics!$X$9</c:f>
              <c:strCache>
                <c:ptCount val="1"/>
                <c:pt idx="0">
                  <c:v>Ban %</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Analytics!$X$10:$X$28</c15:sqref>
                  </c15:fullRef>
                </c:ext>
              </c:extLst>
              <c:f>(Analytics!$X$10:$X$14,Analytics!$X$18:$X$20,Analytics!$X$24,Analytics!$X$26,Analytics!$X$28)</c:f>
              <c:numCache>
                <c:formatCode>0.00%</c:formatCode>
                <c:ptCount val="11"/>
                <c:pt idx="0">
                  <c:v>0.1</c:v>
                </c:pt>
                <c:pt idx="1">
                  <c:v>0.1</c:v>
                </c:pt>
                <c:pt idx="2">
                  <c:v>0.1</c:v>
                </c:pt>
                <c:pt idx="3">
                  <c:v>0.1</c:v>
                </c:pt>
                <c:pt idx="4">
                  <c:v>0.1</c:v>
                </c:pt>
                <c:pt idx="5">
                  <c:v>0.1</c:v>
                </c:pt>
                <c:pt idx="6">
                  <c:v>0.1</c:v>
                </c:pt>
                <c:pt idx="7">
                  <c:v>0.1</c:v>
                </c:pt>
                <c:pt idx="8">
                  <c:v>0.1</c:v>
                </c:pt>
                <c:pt idx="9">
                  <c:v>0.1</c:v>
                </c:pt>
                <c:pt idx="10">
                  <c:v>0.1</c:v>
                </c:pt>
              </c:numCache>
            </c:numRef>
          </c:val>
          <c:smooth val="0"/>
          <c:extLst>
            <c:ext xmlns:c16="http://schemas.microsoft.com/office/drawing/2014/chart" uri="{C3380CC4-5D6E-409C-BE32-E72D297353CC}">
              <c16:uniqueId val="{00000004-BFDC-4AA8-91FF-0DDC9EC8A081}"/>
            </c:ext>
          </c:extLst>
        </c:ser>
        <c:dLbls>
          <c:showLegendKey val="0"/>
          <c:showVal val="0"/>
          <c:showCatName val="0"/>
          <c:showSerName val="0"/>
          <c:showPercent val="0"/>
          <c:showBubbleSize val="0"/>
        </c:dLbls>
        <c:marker val="1"/>
        <c:smooth val="0"/>
        <c:axId val="1175330456"/>
        <c:axId val="1175326496"/>
      </c:lineChart>
      <c:catAx>
        <c:axId val="1175330456"/>
        <c:scaling>
          <c:orientation val="minMax"/>
        </c:scaling>
        <c:delete val="0"/>
        <c:axPos val="b"/>
        <c:majorGridlines>
          <c:spPr>
            <a:ln w="9525" cap="flat" cmpd="sng" algn="ctr">
              <a:solidFill>
                <a:schemeClr val="bg1">
                  <a:lumMod val="50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5326496"/>
        <c:crosses val="autoZero"/>
        <c:auto val="1"/>
        <c:lblAlgn val="ctr"/>
        <c:lblOffset val="100"/>
        <c:noMultiLvlLbl val="0"/>
      </c:catAx>
      <c:valAx>
        <c:axId val="1175326496"/>
        <c:scaling>
          <c:orientation val="minMax"/>
        </c:scaling>
        <c:delete val="0"/>
        <c:axPos val="l"/>
        <c:majorGridlines>
          <c:spPr>
            <a:ln w="9525" cap="flat" cmpd="sng" algn="ctr">
              <a:solidFill>
                <a:schemeClr val="bg1">
                  <a:lumMod val="75000"/>
                </a:schemeClr>
              </a:solidFill>
              <a:round/>
            </a:ln>
            <a:effectLst/>
          </c:spPr>
        </c:majorGridlines>
        <c:minorGridlines>
          <c:spPr>
            <a:ln w="9525" cap="flat" cmpd="sng" algn="ctr">
              <a:solidFill>
                <a:schemeClr val="bg1">
                  <a:lumMod val="95000"/>
                </a:schemeClr>
              </a:solidFill>
              <a:round/>
            </a:ln>
            <a:effectLst/>
          </c:spPr>
        </c:min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crossAx val="117533045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Budget VS Actual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Analytics!$C$6</c:f>
              <c:strCache>
                <c:ptCount val="1"/>
                <c:pt idx="0">
                  <c:v>-Bud</c:v>
                </c:pt>
              </c:strCache>
            </c:strRef>
          </c:tx>
          <c:spPr>
            <a:solidFill>
              <a:schemeClr val="accent1"/>
            </a:solidFill>
            <a:ln>
              <a:noFill/>
            </a:ln>
            <a:effectLst/>
          </c:spPr>
          <c:invertIfNegative val="0"/>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Analytics!$C$10:$C$28</c15:sqref>
                  </c15:fullRef>
                </c:ext>
              </c:extLst>
              <c:f>(Analytics!$C$10:$C$14,Analytics!$C$18:$C$20,Analytics!$C$24,Analytics!$C$26,Analytics!$C$28)</c:f>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c:ext xmlns:c16="http://schemas.microsoft.com/office/drawing/2014/chart" uri="{C3380CC4-5D6E-409C-BE32-E72D297353CC}">
              <c16:uniqueId val="{00000000-88E4-4F94-9676-52D93E3B9D8A}"/>
            </c:ext>
          </c:extLst>
        </c:ser>
        <c:ser>
          <c:idx val="4"/>
          <c:order val="1"/>
          <c:tx>
            <c:strRef>
              <c:f>Analytics!$H$6</c:f>
              <c:strCache>
                <c:ptCount val="1"/>
                <c:pt idx="0">
                  <c:v>-Act.</c:v>
                </c:pt>
              </c:strCache>
            </c:strRef>
          </c:tx>
          <c:spPr>
            <a:solidFill>
              <a:schemeClr val="accent5"/>
            </a:solidFill>
            <a:ln>
              <a:noFill/>
            </a:ln>
            <a:effectLst/>
          </c:spPr>
          <c:invertIfNegative val="0"/>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Analytics!$H$10:$H$28</c15:sqref>
                  </c15:fullRef>
                </c:ext>
              </c:extLst>
              <c:f>(Analytics!$H$10:$H$14,Analytics!$H$18:$H$20,Analytics!$H$24,Analytics!$H$26,Analytics!$H$28)</c:f>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c:ext xmlns:c16="http://schemas.microsoft.com/office/drawing/2014/chart" uri="{C3380CC4-5D6E-409C-BE32-E72D297353CC}">
              <c16:uniqueId val="{00000004-88E4-4F94-9676-52D93E3B9D8A}"/>
            </c:ext>
          </c:extLst>
        </c:ser>
        <c:ser>
          <c:idx val="1"/>
          <c:order val="2"/>
          <c:tx>
            <c:strRef>
              <c:f>Analytics!$D$6</c:f>
              <c:strCache>
                <c:ptCount val="1"/>
                <c:pt idx="0">
                  <c:v>-Bud</c:v>
                </c:pt>
              </c:strCache>
            </c:strRef>
          </c:tx>
          <c:spPr>
            <a:solidFill>
              <a:schemeClr val="accent2"/>
            </a:solidFill>
            <a:ln>
              <a:noFill/>
            </a:ln>
            <a:effectLst/>
          </c:spPr>
          <c:invertIfNegative val="0"/>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Analytics!$D$10:$D$28</c15:sqref>
                  </c15:fullRef>
                </c:ext>
              </c:extLst>
              <c:f>(Analytics!$D$10:$D$14,Analytics!$D$18:$D$20,Analytics!$D$24,Analytics!$D$26,Analytics!$D$28)</c:f>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c:ext xmlns:c16="http://schemas.microsoft.com/office/drawing/2014/chart" uri="{C3380CC4-5D6E-409C-BE32-E72D297353CC}">
              <c16:uniqueId val="{00000001-88E4-4F94-9676-52D93E3B9D8A}"/>
            </c:ext>
          </c:extLst>
        </c:ser>
        <c:ser>
          <c:idx val="5"/>
          <c:order val="3"/>
          <c:tx>
            <c:strRef>
              <c:f>Analytics!$I$6</c:f>
              <c:strCache>
                <c:ptCount val="1"/>
                <c:pt idx="0">
                  <c:v>-Act.</c:v>
                </c:pt>
              </c:strCache>
            </c:strRef>
          </c:tx>
          <c:spPr>
            <a:solidFill>
              <a:schemeClr val="accent6"/>
            </a:solidFill>
            <a:ln>
              <a:noFill/>
            </a:ln>
            <a:effectLst/>
          </c:spPr>
          <c:invertIfNegative val="0"/>
          <c:cat>
            <c:strRef>
              <c:extLst>
                <c:ext xmlns:c15="http://schemas.microsoft.com/office/drawing/2012/chart" uri="{02D57815-91ED-43cb-92C2-25804820EDAC}">
                  <c15:fullRef>
                    <c15:sqref>Analytics!$A$10:$A$28</c15:sqref>
                  </c15:fullRef>
                </c:ext>
              </c:extLst>
              <c:f>(Analytics!$A$10:$A$14,Analytics!$A$18:$A$20,Analytics!$A$24,Analytics!$A$26,Analytics!$A$28)</c:f>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Analytics!$I$10:$I$28</c15:sqref>
                  </c15:fullRef>
                </c:ext>
              </c:extLst>
              <c:f>(Analytics!$I$10:$I$14,Analytics!$I$18:$I$20,Analytics!$I$24,Analytics!$I$26,Analytics!$I$28)</c:f>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c:ext xmlns:c16="http://schemas.microsoft.com/office/drawing/2014/chart" uri="{C3380CC4-5D6E-409C-BE32-E72D297353CC}">
              <c16:uniqueId val="{00000005-88E4-4F94-9676-52D93E3B9D8A}"/>
            </c:ext>
          </c:extLst>
        </c:ser>
        <c:dLbls>
          <c:showLegendKey val="0"/>
          <c:showVal val="0"/>
          <c:showCatName val="0"/>
          <c:showSerName val="0"/>
          <c:showPercent val="0"/>
          <c:showBubbleSize val="0"/>
        </c:dLbls>
        <c:gapWidth val="182"/>
        <c:axId val="2103662000"/>
        <c:axId val="2103663440"/>
        <c:extLst>
          <c:ext xmlns:c15="http://schemas.microsoft.com/office/drawing/2012/chart" uri="{02D57815-91ED-43cb-92C2-25804820EDAC}">
            <c15:filteredBarSeries>
              <c15:ser>
                <c:idx val="2"/>
                <c:order val="4"/>
                <c:tx>
                  <c:strRef>
                    <c:extLst>
                      <c:ext uri="{02D57815-91ED-43cb-92C2-25804820EDAC}">
                        <c15:formulaRef>
                          <c15:sqref>Analytics!$E$6</c15:sqref>
                        </c15:formulaRef>
                      </c:ext>
                    </c:extLst>
                    <c:strCache>
                      <c:ptCount val="1"/>
                      <c:pt idx="0">
                        <c:v>-Bud</c:v>
                      </c:pt>
                    </c:strCache>
                  </c:strRef>
                </c:tx>
                <c:spPr>
                  <a:solidFill>
                    <a:schemeClr val="accent3"/>
                  </a:solidFill>
                  <a:ln>
                    <a:noFill/>
                  </a:ln>
                  <a:effectLst/>
                </c:spPr>
                <c:invertIfNegative val="0"/>
                <c:cat>
                  <c:strRef>
                    <c:extLst>
                      <c:ext uri="{02D57815-91ED-43cb-92C2-25804820EDAC}">
                        <c15:fullRef>
                          <c15:sqref>Analytics!$A$10:$A$28</c15:sqref>
                        </c15:fullRef>
                        <c15:formulaRef>
                          <c15:sqref>(Analytics!$A$10:$A$14,Analytics!$A$18:$A$20,Analytics!$A$24,Analytics!$A$26,Analytics!$A$28)</c15:sqref>
                        </c15:formulaRef>
                      </c:ext>
                    </c:extLst>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uri="{02D57815-91ED-43cb-92C2-25804820EDAC}">
                        <c15:fullRef>
                          <c15:sqref>Analytics!$E$10:$E$28</c15:sqref>
                        </c15:fullRef>
                        <c15:formulaRef>
                          <c15:sqref>(Analytics!$E$10:$E$14,Analytics!$E$18:$E$20,Analytics!$E$24,Analytics!$E$26,Analytics!$E$28)</c15:sqref>
                        </c15:formulaRef>
                      </c:ext>
                    </c:extLst>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c:ext xmlns:c16="http://schemas.microsoft.com/office/drawing/2014/chart" uri="{C3380CC4-5D6E-409C-BE32-E72D297353CC}">
                    <c16:uniqueId val="{00000002-88E4-4F94-9676-52D93E3B9D8A}"/>
                  </c:ext>
                </c:extLst>
              </c15:ser>
            </c15:filteredBarSeries>
            <c15:filteredBarSeries>
              <c15:ser>
                <c:idx val="6"/>
                <c:order val="5"/>
                <c:tx>
                  <c:strRef>
                    <c:extLst xmlns:c15="http://schemas.microsoft.com/office/drawing/2012/chart">
                      <c:ext xmlns:c15="http://schemas.microsoft.com/office/drawing/2012/chart" uri="{02D57815-91ED-43cb-92C2-25804820EDAC}">
                        <c15:formulaRef>
                          <c15:sqref>Analytics!$J$6</c15:sqref>
                        </c15:formulaRef>
                      </c:ext>
                    </c:extLst>
                    <c:strCache>
                      <c:ptCount val="1"/>
                      <c:pt idx="0">
                        <c:v>-Act.</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Analytics!$A$10:$A$28</c15:sqref>
                        </c15:fullRef>
                        <c15:formulaRef>
                          <c15:sqref>(Analytics!$A$10:$A$14,Analytics!$A$18:$A$20,Analytics!$A$24,Analytics!$A$26,Analytics!$A$28)</c15:sqref>
                        </c15:formulaRef>
                      </c:ext>
                    </c:extLst>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Analytics!$J$10:$J$28</c15:sqref>
                        </c15:fullRef>
                        <c15:formulaRef>
                          <c15:sqref>(Analytics!$J$10:$J$14,Analytics!$J$18:$J$20,Analytics!$J$24,Analytics!$J$26,Analytics!$J$28)</c15:sqref>
                        </c15:formulaRef>
                      </c:ext>
                    </c:extLst>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xmlns:c15="http://schemas.microsoft.com/office/drawing/2012/chart">
                  <c:ext xmlns:c16="http://schemas.microsoft.com/office/drawing/2014/chart" uri="{C3380CC4-5D6E-409C-BE32-E72D297353CC}">
                    <c16:uniqueId val="{00000006-88E4-4F94-9676-52D93E3B9D8A}"/>
                  </c:ext>
                </c:extLst>
              </c15:ser>
            </c15:filteredBarSeries>
            <c15:filteredBarSeries>
              <c15:ser>
                <c:idx val="3"/>
                <c:order val="6"/>
                <c:tx>
                  <c:strRef>
                    <c:extLst xmlns:c15="http://schemas.microsoft.com/office/drawing/2012/chart">
                      <c:ext xmlns:c15="http://schemas.microsoft.com/office/drawing/2012/chart" uri="{02D57815-91ED-43cb-92C2-25804820EDAC}">
                        <c15:formulaRef>
                          <c15:sqref>Analytics!$F$6</c15:sqref>
                        </c15:formulaRef>
                      </c:ext>
                    </c:extLst>
                    <c:strCache>
                      <c:ptCount val="1"/>
                      <c:pt idx="0">
                        <c:v>Total-Bud</c:v>
                      </c:pt>
                    </c:strCache>
                  </c:strRef>
                </c:tx>
                <c:spPr>
                  <a:solidFill>
                    <a:schemeClr val="accent4"/>
                  </a:solidFill>
                  <a:ln>
                    <a:noFill/>
                  </a:ln>
                  <a:effectLst/>
                </c:spPr>
                <c:invertIfNegative val="0"/>
                <c:cat>
                  <c:strRef>
                    <c:extLst>
                      <c:ext xmlns:c15="http://schemas.microsoft.com/office/drawing/2012/chart" uri="{02D57815-91ED-43cb-92C2-25804820EDAC}">
                        <c15:fullRef>
                          <c15:sqref>Analytics!$A$10:$A$28</c15:sqref>
                        </c15:fullRef>
                        <c15:formulaRef>
                          <c15:sqref>(Analytics!$A$10:$A$14,Analytics!$A$18:$A$20,Analytics!$A$24,Analytics!$A$26,Analytics!$A$28)</c15:sqref>
                        </c15:formulaRef>
                      </c:ext>
                    </c:extLst>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Analytics!$F$10:$F$28</c15:sqref>
                        </c15:fullRef>
                        <c15:formulaRef>
                          <c15:sqref>(Analytics!$F$10:$F$14,Analytics!$F$18:$F$20,Analytics!$F$24,Analytics!$F$26,Analytics!$F$28)</c15:sqref>
                        </c15:formulaRef>
                      </c:ext>
                    </c:extLst>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xmlns:c15="http://schemas.microsoft.com/office/drawing/2012/chart">
                  <c:ext xmlns:c16="http://schemas.microsoft.com/office/drawing/2014/chart" uri="{C3380CC4-5D6E-409C-BE32-E72D297353CC}">
                    <c16:uniqueId val="{00000003-88E4-4F94-9676-52D93E3B9D8A}"/>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Analytics!$K$6</c15:sqref>
                        </c15:formulaRef>
                      </c:ext>
                    </c:extLst>
                    <c:strCache>
                      <c:ptCount val="1"/>
                      <c:pt idx="0">
                        <c:v>Grand Total-Act.</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Analytics!$A$10:$A$28</c15:sqref>
                        </c15:fullRef>
                        <c15:formulaRef>
                          <c15:sqref>(Analytics!$A$10:$A$14,Analytics!$A$18:$A$20,Analytics!$A$24,Analytics!$A$26,Analytics!$A$28)</c15:sqref>
                        </c15:formulaRef>
                      </c:ext>
                    </c:extLst>
                    <c:strCache>
                      <c:ptCount val="11"/>
                      <c:pt idx="0">
                        <c:v>PI</c:v>
                      </c:pt>
                      <c:pt idx="1">
                        <c:v>Co-PI 1</c:v>
                      </c:pt>
                      <c:pt idx="2">
                        <c:v>Co-PI 2</c:v>
                      </c:pt>
                      <c:pt idx="3">
                        <c:v>Non-Student RA</c:v>
                      </c:pt>
                      <c:pt idx="4">
                        <c:v>Student RA</c:v>
                      </c:pt>
                      <c:pt idx="5">
                        <c:v>Consultants</c:v>
                      </c:pt>
                      <c:pt idx="6">
                        <c:v>Data Collection</c:v>
                      </c:pt>
                      <c:pt idx="7">
                        <c:v>Other Direct Costs</c:v>
                      </c:pt>
                      <c:pt idx="8">
                        <c:v>Survey and Data Fees</c:v>
                      </c:pt>
                      <c:pt idx="9">
                        <c:v>Indirect Costs</c:v>
                      </c:pt>
                      <c:pt idx="10">
                        <c:v>Total Grant Budget</c:v>
                      </c:pt>
                    </c:strCache>
                  </c:strRef>
                </c:cat>
                <c:val>
                  <c:numRef>
                    <c:extLst>
                      <c:ext xmlns:c15="http://schemas.microsoft.com/office/drawing/2012/chart" uri="{02D57815-91ED-43cb-92C2-25804820EDAC}">
                        <c15:fullRef>
                          <c15:sqref>Analytics!$K$10:$K$28</c15:sqref>
                        </c15:fullRef>
                        <c15:formulaRef>
                          <c15:sqref>(Analytics!$K$10:$K$14,Analytics!$K$18:$K$20,Analytics!$K$24,Analytics!$K$26,Analytics!$K$28)</c15:sqref>
                        </c15:formulaRef>
                      </c:ext>
                    </c:extLst>
                    <c:numCache>
                      <c:formatCode>_(* #,##0_);_(* \(#,##0\);_(* "-"_);_(@_)</c:formatCode>
                      <c:ptCount val="11"/>
                      <c:pt idx="0" formatCode="_(&quot;$&quot;* #,##0_);_(&quot;$&quot;* \(#,##0\);_(&quot;$&quot;* &quot;-&quot;_);_(@_)">
                        <c:v>0</c:v>
                      </c:pt>
                      <c:pt idx="1">
                        <c:v>0</c:v>
                      </c:pt>
                      <c:pt idx="2">
                        <c:v>0</c:v>
                      </c:pt>
                      <c:pt idx="3">
                        <c:v>0</c:v>
                      </c:pt>
                      <c:pt idx="4">
                        <c:v>0</c:v>
                      </c:pt>
                      <c:pt idx="5">
                        <c:v>0</c:v>
                      </c:pt>
                      <c:pt idx="6">
                        <c:v>0</c:v>
                      </c:pt>
                      <c:pt idx="7">
                        <c:v>0</c:v>
                      </c:pt>
                      <c:pt idx="8">
                        <c:v>0</c:v>
                      </c:pt>
                      <c:pt idx="9">
                        <c:v>0</c:v>
                      </c:pt>
                      <c:pt idx="10" formatCode="_(&quot;$&quot;* #,##0_);_(&quot;$&quot;* \(#,##0\);_(&quot;$&quot;* &quot;-&quot;_);_(@_)">
                        <c:v>0</c:v>
                      </c:pt>
                    </c:numCache>
                  </c:numRef>
                </c:val>
                <c:extLst xmlns:c15="http://schemas.microsoft.com/office/drawing/2012/chart">
                  <c:ext xmlns:c16="http://schemas.microsoft.com/office/drawing/2014/chart" uri="{C3380CC4-5D6E-409C-BE32-E72D297353CC}">
                    <c16:uniqueId val="{00000007-88E4-4F94-9676-52D93E3B9D8A}"/>
                  </c:ext>
                </c:extLst>
              </c15:ser>
            </c15:filteredBarSeries>
          </c:ext>
        </c:extLst>
      </c:barChart>
      <c:catAx>
        <c:axId val="210366200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3663440"/>
        <c:crosses val="autoZero"/>
        <c:auto val="1"/>
        <c:lblAlgn val="ctr"/>
        <c:lblOffset val="100"/>
        <c:noMultiLvlLbl val="0"/>
      </c:catAx>
      <c:valAx>
        <c:axId val="210366344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366200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85723</xdr:colOff>
      <xdr:row>29</xdr:row>
      <xdr:rowOff>52383</xdr:rowOff>
    </xdr:from>
    <xdr:to>
      <xdr:col>22</xdr:col>
      <xdr:colOff>495300</xdr:colOff>
      <xdr:row>57</xdr:row>
      <xdr:rowOff>0</xdr:rowOff>
    </xdr:to>
    <xdr:graphicFrame macro="">
      <xdr:nvGraphicFramePr>
        <xdr:cNvPr id="4" name="Chart 3">
          <a:extLst>
            <a:ext uri="{FF2B5EF4-FFF2-40B4-BE49-F238E27FC236}">
              <a16:creationId xmlns:a16="http://schemas.microsoft.com/office/drawing/2014/main" id="{E1A556F4-1E17-824B-B8F3-333E1BA0CD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47625</xdr:colOff>
      <xdr:row>29</xdr:row>
      <xdr:rowOff>71435</xdr:rowOff>
    </xdr:from>
    <xdr:to>
      <xdr:col>11</xdr:col>
      <xdr:colOff>104775</xdr:colOff>
      <xdr:row>56</xdr:row>
      <xdr:rowOff>152400</xdr:rowOff>
    </xdr:to>
    <xdr:graphicFrame macro="">
      <xdr:nvGraphicFramePr>
        <xdr:cNvPr id="6" name="Chart 5">
          <a:extLst>
            <a:ext uri="{FF2B5EF4-FFF2-40B4-BE49-F238E27FC236}">
              <a16:creationId xmlns:a16="http://schemas.microsoft.com/office/drawing/2014/main" id="{8BE5F05E-A18B-42E1-655A-C1B9D4F2A0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E11274-1C14-47E3-87FA-D9D8FC379E60}" name="tbl_BudgetVersionList" displayName="tbl_BudgetVersionList" ref="B20:B25" totalsRowShown="0" dataCellStyle="Normal 2">
  <autoFilter ref="B20:B25" xr:uid="{E7E11274-1C14-47E3-87FA-D9D8FC379E60}"/>
  <tableColumns count="1">
    <tableColumn id="1" xr3:uid="{C78C8C8B-1D68-44A8-8187-A0F8079747DA}" name="Budget Version List"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F7E2D4-3094-4A2C-BC35-5430318F48A9}" name="tbl_DataType" displayName="tbl_DataType" ref="H20:H29" totalsRowShown="0">
  <autoFilter ref="H20:H29" xr:uid="{14F7E2D4-3094-4A2C-BC35-5430318F48A9}"/>
  <sortState xmlns:xlrd2="http://schemas.microsoft.com/office/spreadsheetml/2017/richdata2" ref="H21:H28">
    <sortCondition ref="H20:H28"/>
  </sortState>
  <tableColumns count="1">
    <tableColumn id="1" xr3:uid="{83A8CF1C-E8BA-4F56-8368-97107174162C}" name="Data Collection Ty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B292E8-9A11-4C02-8AC2-106A195D92A4}" name="tbl_DCostType" displayName="tbl_DCostType" ref="E20:E25" totalsRowShown="0">
  <autoFilter ref="E20:E25" xr:uid="{67B292E8-9A11-4C02-8AC2-106A195D92A4}"/>
  <sortState xmlns:xlrd2="http://schemas.microsoft.com/office/spreadsheetml/2017/richdata2" ref="E21:E26">
    <sortCondition ref="E20:E26"/>
  </sortState>
  <tableColumns count="1">
    <tableColumn id="1" xr3:uid="{8E53F734-5B37-496B-8888-A110073C8616}" name="Direct Cost Type"/>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ussellsage.org/apply/info/budget" TargetMode="External"/><Relationship Id="rId7" Type="http://schemas.openxmlformats.org/officeDocument/2006/relationships/customProperty" Target="../customProperty1.bin"/><Relationship Id="rId2" Type="http://schemas.openxmlformats.org/officeDocument/2006/relationships/hyperlink" Target="mailto:grantsmgt@rsage.org" TargetMode="External"/><Relationship Id="rId1" Type="http://schemas.openxmlformats.org/officeDocument/2006/relationships/hyperlink" Target="https://www.russellsage.org/how-to-apply/apply-project-grants/budget" TargetMode="External"/><Relationship Id="rId6" Type="http://schemas.openxmlformats.org/officeDocument/2006/relationships/printerSettings" Target="../printerSettings/printerSettings1.bin"/><Relationship Id="rId5" Type="http://schemas.openxmlformats.org/officeDocument/2006/relationships/hyperlink" Target="https://www.russellsage.org/apply/info/budget" TargetMode="External"/><Relationship Id="rId4" Type="http://schemas.openxmlformats.org/officeDocument/2006/relationships/hyperlink" Target="https://www.russellsage.org/apply/info/budget" TargetMode="Externa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russellsage.org/apply/grants/core/budget" TargetMode="External"/><Relationship Id="rId3" Type="http://schemas.openxmlformats.org/officeDocument/2006/relationships/hyperlink" Target="https://www.russellsage.org/apply/grants/core/budget" TargetMode="External"/><Relationship Id="rId7" Type="http://schemas.openxmlformats.org/officeDocument/2006/relationships/hyperlink" Target="https://www.russellsage.org/apply/grants/core/budget" TargetMode="External"/><Relationship Id="rId2" Type="http://schemas.openxmlformats.org/officeDocument/2006/relationships/hyperlink" Target="https://www.russellsage.org/apply/grants/core/budget" TargetMode="External"/><Relationship Id="rId1" Type="http://schemas.openxmlformats.org/officeDocument/2006/relationships/hyperlink" Target="https://www.russellsage.org/apply/grants/core/budget" TargetMode="External"/><Relationship Id="rId6" Type="http://schemas.openxmlformats.org/officeDocument/2006/relationships/hyperlink" Target="https://www.russellsage.org/apply/grants/core/budget" TargetMode="External"/><Relationship Id="rId5" Type="http://schemas.openxmlformats.org/officeDocument/2006/relationships/hyperlink" Target="https://www.russellsage.org/apply/grants/core/budget" TargetMode="External"/><Relationship Id="rId10" Type="http://schemas.openxmlformats.org/officeDocument/2006/relationships/customProperty" Target="../customProperty4.bin"/><Relationship Id="rId4" Type="http://schemas.openxmlformats.org/officeDocument/2006/relationships/hyperlink" Target="https://www.russellsage.org/apply/grants/core/budget" TargetMode="External"/><Relationship Id="rId9"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7.bin"/><Relationship Id="rId1" Type="http://schemas.openxmlformats.org/officeDocument/2006/relationships/printerSettings" Target="../printerSettings/printerSettings5.bin"/><Relationship Id="rId5" Type="http://schemas.openxmlformats.org/officeDocument/2006/relationships/table" Target="../tables/table3.xml"/><Relationship Id="rId4"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6.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99"/>
    <outlinePr showOutlineSymbols="0"/>
  </sheetPr>
  <dimension ref="A1:H58"/>
  <sheetViews>
    <sheetView tabSelected="1" showOutlineSymbols="0" zoomScaleNormal="100" workbookViewId="0">
      <selection activeCell="C13" sqref="C13"/>
    </sheetView>
  </sheetViews>
  <sheetFormatPr defaultColWidth="8.85546875" defaultRowHeight="12.75" outlineLevelRow="1" x14ac:dyDescent="0.2"/>
  <cols>
    <col min="1" max="1" width="12.5703125" customWidth="1"/>
    <col min="2" max="2" width="29.140625" customWidth="1"/>
    <col min="3" max="3" width="56.85546875" customWidth="1"/>
  </cols>
  <sheetData>
    <row r="1" spans="1:8" ht="24" thickBot="1" x14ac:dyDescent="0.4">
      <c r="A1" s="2" t="s">
        <v>0</v>
      </c>
      <c r="B1" s="3"/>
      <c r="C1" s="3"/>
      <c r="D1" s="3"/>
      <c r="E1" s="3"/>
      <c r="F1" s="3"/>
      <c r="G1" s="3"/>
      <c r="H1" s="3"/>
    </row>
    <row r="2" spans="1:8" ht="18.75" x14ac:dyDescent="0.3">
      <c r="A2" s="4" t="str">
        <f>co_name</f>
        <v>Russell Sage Foundation</v>
      </c>
    </row>
    <row r="4" spans="1:8" hidden="1" x14ac:dyDescent="0.2">
      <c r="A4" s="1" t="s">
        <v>1</v>
      </c>
      <c r="B4" t="s">
        <v>2</v>
      </c>
    </row>
    <row r="5" spans="1:8" hidden="1" x14ac:dyDescent="0.2"/>
    <row r="6" spans="1:8" x14ac:dyDescent="0.2">
      <c r="A6" s="1" t="s">
        <v>90</v>
      </c>
    </row>
    <row r="7" spans="1:8" hidden="1" x14ac:dyDescent="0.2">
      <c r="A7" s="1"/>
      <c r="B7" t="s">
        <v>3</v>
      </c>
      <c r="C7" s="78" t="s">
        <v>4</v>
      </c>
    </row>
    <row r="8" spans="1:8" ht="13.5" customHeight="1" x14ac:dyDescent="0.2">
      <c r="A8" s="1"/>
      <c r="B8" t="s">
        <v>98</v>
      </c>
      <c r="C8" s="28"/>
    </row>
    <row r="9" spans="1:8" ht="13.5" customHeight="1" x14ac:dyDescent="0.2">
      <c r="A9" s="1"/>
      <c r="B9" t="s">
        <v>271</v>
      </c>
      <c r="C9" s="28"/>
    </row>
    <row r="10" spans="1:8" ht="13.5" customHeight="1" x14ac:dyDescent="0.2">
      <c r="A10" s="1"/>
      <c r="B10" t="s">
        <v>5</v>
      </c>
      <c r="C10" s="28"/>
    </row>
    <row r="11" spans="1:8" ht="13.5" customHeight="1" x14ac:dyDescent="0.2">
      <c r="A11" s="1"/>
      <c r="B11" t="s">
        <v>6</v>
      </c>
      <c r="C11" s="29"/>
    </row>
    <row r="12" spans="1:8" ht="13.5" customHeight="1" x14ac:dyDescent="0.2">
      <c r="A12" s="1"/>
      <c r="B12" t="s">
        <v>268</v>
      </c>
      <c r="C12" s="28">
        <v>12</v>
      </c>
    </row>
    <row r="13" spans="1:8" ht="13.5" customHeight="1" x14ac:dyDescent="0.2">
      <c r="A13" s="1"/>
      <c r="B13" t="s">
        <v>91</v>
      </c>
      <c r="C13" s="30"/>
    </row>
    <row r="14" spans="1:8" ht="13.5" customHeight="1" x14ac:dyDescent="0.2">
      <c r="A14" s="1"/>
      <c r="B14" t="s">
        <v>269</v>
      </c>
      <c r="C14" s="189"/>
    </row>
    <row r="15" spans="1:8" ht="13.5" customHeight="1" x14ac:dyDescent="0.2">
      <c r="A15" s="1"/>
      <c r="B15" t="s">
        <v>94</v>
      </c>
      <c r="C15" s="189"/>
    </row>
    <row r="16" spans="1:8" ht="13.5" customHeight="1" x14ac:dyDescent="0.2">
      <c r="A16" s="1"/>
      <c r="B16" t="s">
        <v>95</v>
      </c>
      <c r="C16" s="189"/>
    </row>
    <row r="17" spans="1:3" ht="13.5" customHeight="1" x14ac:dyDescent="0.25">
      <c r="A17" s="1"/>
      <c r="B17" t="s">
        <v>99</v>
      </c>
      <c r="C17" s="160">
        <f>IF(AND(grant_amount&lt;='Admin-Will be Hidden'!$C$54,org_transfer&lt;&gt;"Yes"),'Admin-Will be Hidden'!$C$55,'Admin-Will be Hidden'!$C$55)</f>
        <v>0.15</v>
      </c>
    </row>
    <row r="18" spans="1:3" ht="13.5" customHeight="1" x14ac:dyDescent="0.25">
      <c r="A18" s="1"/>
      <c r="C18" s="159"/>
    </row>
    <row r="19" spans="1:3" s="158" customFormat="1" ht="18" hidden="1" customHeight="1" outlineLevel="1" thickBot="1" x14ac:dyDescent="0.25">
      <c r="A19" s="157" t="s">
        <v>215</v>
      </c>
    </row>
    <row r="20" spans="1:3" ht="39.75" hidden="1" customHeight="1" outlineLevel="1" x14ac:dyDescent="0.2">
      <c r="A20" s="1"/>
      <c r="B20" s="191" t="s">
        <v>216</v>
      </c>
      <c r="C20" s="192"/>
    </row>
    <row r="21" spans="1:3" ht="57" hidden="1" customHeight="1" outlineLevel="1" x14ac:dyDescent="0.2">
      <c r="A21" s="1"/>
      <c r="B21" s="193" t="s">
        <v>217</v>
      </c>
      <c r="C21" s="194"/>
    </row>
    <row r="22" spans="1:3" ht="22.5" hidden="1" customHeight="1" outlineLevel="1" x14ac:dyDescent="0.2">
      <c r="A22" s="1"/>
      <c r="B22" s="193" t="s">
        <v>218</v>
      </c>
      <c r="C22" s="194"/>
    </row>
    <row r="23" spans="1:3" ht="48.75" hidden="1" customHeight="1" outlineLevel="1" x14ac:dyDescent="0.2">
      <c r="A23" s="1"/>
      <c r="B23" s="193" t="s">
        <v>219</v>
      </c>
      <c r="C23" s="194"/>
    </row>
    <row r="24" spans="1:3" ht="60.75" hidden="1" customHeight="1" outlineLevel="1" x14ac:dyDescent="0.2">
      <c r="A24" s="1"/>
      <c r="B24" s="197" t="s">
        <v>220</v>
      </c>
      <c r="C24" s="198"/>
    </row>
    <row r="25" spans="1:3" ht="48.75" hidden="1" customHeight="1" outlineLevel="1" x14ac:dyDescent="0.2">
      <c r="A25" s="1"/>
      <c r="B25" s="193" t="s">
        <v>221</v>
      </c>
      <c r="C25" s="194"/>
    </row>
    <row r="26" spans="1:3" ht="20.25" hidden="1" customHeight="1" outlineLevel="1" x14ac:dyDescent="0.2">
      <c r="A26" s="1"/>
      <c r="B26" s="199" t="s">
        <v>222</v>
      </c>
      <c r="C26" s="200"/>
    </row>
    <row r="27" spans="1:3" ht="18.75" hidden="1" customHeight="1" outlineLevel="1" x14ac:dyDescent="0.2">
      <c r="A27" s="1"/>
      <c r="B27" s="201" t="s">
        <v>315</v>
      </c>
      <c r="C27" s="200"/>
    </row>
    <row r="28" spans="1:3" ht="14.45" hidden="1" customHeight="1" outlineLevel="1" thickBot="1" x14ac:dyDescent="0.25">
      <c r="A28" s="1"/>
      <c r="B28" s="79"/>
      <c r="C28" s="80"/>
    </row>
    <row r="29" spans="1:3" ht="13.5" customHeight="1" collapsed="1" x14ac:dyDescent="0.25">
      <c r="A29" s="1"/>
      <c r="C29" s="159"/>
    </row>
    <row r="30" spans="1:3" s="158" customFormat="1" ht="27.75" hidden="1" customHeight="1" outlineLevel="1" thickBot="1" x14ac:dyDescent="0.25">
      <c r="A30" s="157" t="s">
        <v>223</v>
      </c>
    </row>
    <row r="31" spans="1:3" ht="32.450000000000003" hidden="1" customHeight="1" outlineLevel="1" x14ac:dyDescent="0.2">
      <c r="A31" s="1"/>
      <c r="B31" s="191" t="s">
        <v>224</v>
      </c>
      <c r="C31" s="192"/>
    </row>
    <row r="32" spans="1:3" ht="50.25" hidden="1" customHeight="1" outlineLevel="1" x14ac:dyDescent="0.2">
      <c r="A32" s="1"/>
      <c r="B32" s="193" t="s">
        <v>225</v>
      </c>
      <c r="C32" s="194"/>
    </row>
    <row r="33" spans="1:7" ht="44.25" hidden="1" customHeight="1" outlineLevel="1" x14ac:dyDescent="0.2">
      <c r="A33" s="1"/>
      <c r="B33" s="193" t="s">
        <v>226</v>
      </c>
      <c r="C33" s="194"/>
    </row>
    <row r="34" spans="1:7" ht="36.75" hidden="1" customHeight="1" outlineLevel="1" x14ac:dyDescent="0.2">
      <c r="A34" s="1"/>
      <c r="B34" s="197" t="s">
        <v>227</v>
      </c>
      <c r="C34" s="198"/>
    </row>
    <row r="35" spans="1:7" ht="53.25" hidden="1" customHeight="1" outlineLevel="1" x14ac:dyDescent="0.2">
      <c r="A35" s="1"/>
      <c r="B35" s="197" t="s">
        <v>228</v>
      </c>
      <c r="C35" s="198"/>
    </row>
    <row r="36" spans="1:7" ht="20.25" hidden="1" customHeight="1" outlineLevel="1" x14ac:dyDescent="0.2">
      <c r="A36" s="1"/>
      <c r="B36" s="199" t="s">
        <v>229</v>
      </c>
      <c r="C36" s="200"/>
    </row>
    <row r="37" spans="1:7" ht="18.75" hidden="1" customHeight="1" outlineLevel="1" x14ac:dyDescent="0.2">
      <c r="A37" s="1"/>
      <c r="B37" s="201" t="s">
        <v>315</v>
      </c>
      <c r="C37" s="200"/>
    </row>
    <row r="38" spans="1:7" ht="14.45" hidden="1" customHeight="1" outlineLevel="1" thickBot="1" x14ac:dyDescent="0.25">
      <c r="A38" s="1"/>
      <c r="B38" s="79"/>
      <c r="C38" s="80"/>
    </row>
    <row r="39" spans="1:7" ht="13.5" customHeight="1" collapsed="1" x14ac:dyDescent="0.25">
      <c r="A39" s="1"/>
      <c r="C39" s="159"/>
    </row>
    <row r="40" spans="1:7" ht="12.75" customHeight="1" outlineLevel="1" thickBot="1" x14ac:dyDescent="0.25">
      <c r="A40" s="1" t="s">
        <v>89</v>
      </c>
    </row>
    <row r="41" spans="1:7" ht="12.75" customHeight="1" outlineLevel="1" x14ac:dyDescent="0.2">
      <c r="A41" s="1"/>
      <c r="B41" s="202" t="s">
        <v>86</v>
      </c>
      <c r="C41" s="203"/>
    </row>
    <row r="42" spans="1:7" ht="18.75" customHeight="1" outlineLevel="1" x14ac:dyDescent="0.2">
      <c r="A42" s="1"/>
      <c r="B42" s="204" t="s">
        <v>315</v>
      </c>
      <c r="C42" s="205"/>
    </row>
    <row r="43" spans="1:7" ht="26.25" customHeight="1" outlineLevel="1" x14ac:dyDescent="0.2">
      <c r="A43" s="1"/>
      <c r="B43" s="193" t="s">
        <v>87</v>
      </c>
      <c r="C43" s="194"/>
    </row>
    <row r="44" spans="1:7" ht="63.95" customHeight="1" outlineLevel="1" x14ac:dyDescent="0.2">
      <c r="A44" s="1"/>
      <c r="B44" s="193" t="s">
        <v>139</v>
      </c>
      <c r="C44" s="194"/>
    </row>
    <row r="45" spans="1:7" ht="38.450000000000003" customHeight="1" outlineLevel="1" x14ac:dyDescent="0.2">
      <c r="A45" s="1"/>
      <c r="B45" s="206" t="s">
        <v>285</v>
      </c>
      <c r="C45" s="200"/>
    </row>
    <row r="46" spans="1:7" ht="78.95" customHeight="1" outlineLevel="1" x14ac:dyDescent="0.2">
      <c r="B46" s="193" t="s">
        <v>321</v>
      </c>
      <c r="C46" s="194"/>
      <c r="G46" s="177"/>
    </row>
    <row r="47" spans="1:7" ht="53.45" customHeight="1" outlineLevel="1" x14ac:dyDescent="0.2">
      <c r="B47" s="206" t="s">
        <v>138</v>
      </c>
      <c r="C47" s="200"/>
    </row>
    <row r="48" spans="1:7" ht="33.950000000000003" customHeight="1" outlineLevel="1" x14ac:dyDescent="0.2">
      <c r="B48" s="193" t="s">
        <v>96</v>
      </c>
      <c r="C48" s="194"/>
    </row>
    <row r="49" spans="1:3" ht="63.95" customHeight="1" outlineLevel="1" x14ac:dyDescent="0.2">
      <c r="A49" s="1"/>
      <c r="B49" s="195" t="s">
        <v>97</v>
      </c>
      <c r="C49" s="196"/>
    </row>
    <row r="50" spans="1:3" ht="32.25" customHeight="1" outlineLevel="1" x14ac:dyDescent="0.2">
      <c r="B50" s="193" t="s">
        <v>88</v>
      </c>
      <c r="C50" s="194"/>
    </row>
    <row r="51" spans="1:3" ht="13.5" outlineLevel="1" thickBot="1" x14ac:dyDescent="0.25">
      <c r="B51" s="79"/>
      <c r="C51" s="80"/>
    </row>
    <row r="52" spans="1:3" x14ac:dyDescent="0.2">
      <c r="B52" s="81"/>
    </row>
    <row r="53" spans="1:3" x14ac:dyDescent="0.2">
      <c r="B53" s="5"/>
    </row>
    <row r="54" spans="1:3" x14ac:dyDescent="0.2">
      <c r="A54" s="1" t="s">
        <v>7</v>
      </c>
    </row>
    <row r="55" spans="1:3" x14ac:dyDescent="0.2">
      <c r="B55" s="82" t="s">
        <v>230</v>
      </c>
      <c r="C55" s="82" t="str">
        <f>"For "&amp;grantee_org&amp;" support on this budget:"</f>
        <v>For  support on this budget:</v>
      </c>
    </row>
    <row r="56" spans="1:3" x14ac:dyDescent="0.2">
      <c r="B56" t="s">
        <v>93</v>
      </c>
      <c r="C56" s="31" t="s">
        <v>8</v>
      </c>
    </row>
    <row r="57" spans="1:3" x14ac:dyDescent="0.2">
      <c r="B57" s="83" t="s">
        <v>92</v>
      </c>
      <c r="C57" s="31" t="s">
        <v>9</v>
      </c>
    </row>
    <row r="58" spans="1:3" x14ac:dyDescent="0.2">
      <c r="C58" s="31" t="s">
        <v>10</v>
      </c>
    </row>
  </sheetData>
  <sheetProtection algorithmName="SHA-512" hashValue="gS1+n86bEMVQEXVrp8Pv8w0/qAMBW2FKSJAFpbybFDwQlkDDK3PFSqSDNjNZ85bucoQqiLEfTK/QV9+9ZOfLQg==" saltValue="xgFXs3x//1XTnF4on7bLQw==" spinCount="100000" sheet="1" objects="1" scenarios="1"/>
  <mergeCells count="25">
    <mergeCell ref="B50:C50"/>
    <mergeCell ref="B41:C41"/>
    <mergeCell ref="B42:C42"/>
    <mergeCell ref="B46:C46"/>
    <mergeCell ref="B44:C44"/>
    <mergeCell ref="B48:C48"/>
    <mergeCell ref="B43:C43"/>
    <mergeCell ref="B45:C45"/>
    <mergeCell ref="B47:C47"/>
    <mergeCell ref="B20:C20"/>
    <mergeCell ref="B21:C21"/>
    <mergeCell ref="B22:C22"/>
    <mergeCell ref="B23:C23"/>
    <mergeCell ref="B49:C49"/>
    <mergeCell ref="B24:C24"/>
    <mergeCell ref="B25:C25"/>
    <mergeCell ref="B26:C26"/>
    <mergeCell ref="B27:C27"/>
    <mergeCell ref="B31:C31"/>
    <mergeCell ref="B37:C37"/>
    <mergeCell ref="B32:C32"/>
    <mergeCell ref="B33:C33"/>
    <mergeCell ref="B34:C34"/>
    <mergeCell ref="B35:C35"/>
    <mergeCell ref="B36:C36"/>
  </mergeCells>
  <dataValidations count="2">
    <dataValidation type="list" allowBlank="1" showInputMessage="1" showErrorMessage="1" sqref="C12" xr:uid="{C53A0453-86C1-478D-B77D-FE49EB8966CC}">
      <formula1>"12,24"</formula1>
    </dataValidation>
    <dataValidation type="whole" allowBlank="1" showInputMessage="1" showErrorMessage="1" error="Max Grant Amount $230K" sqref="C13" xr:uid="{24B2CF9C-7C72-466B-A100-471D8C8206C8}">
      <formula1>0</formula1>
      <formula2>TGC</formula2>
    </dataValidation>
  </dataValidations>
  <hyperlinks>
    <hyperlink ref="B42:C42" r:id="rId1" display="https://www.russellsage.org/how-to-apply/apply-project-grants/budget" xr:uid="{0BFC5497-1C0A-442A-A592-573A76FA8481}"/>
    <hyperlink ref="B57" r:id="rId2" xr:uid="{381CF57B-F502-4BD4-8E66-9DCAFD091B1A}"/>
    <hyperlink ref="B27" r:id="rId3" xr:uid="{4950F5D9-20B5-466A-BDCB-7CC443540059}"/>
    <hyperlink ref="B37" r:id="rId4" xr:uid="{D3691004-E531-48CF-842E-B2A45E6CF3F4}"/>
    <hyperlink ref="B42" r:id="rId5" xr:uid="{6A002C64-25E2-49D9-A987-21E9393F876F}"/>
  </hyperlinks>
  <pageMargins left="0.7" right="0.7" top="0.75" bottom="0.75" header="0.3" footer="0.3"/>
  <pageSetup scale="86" orientation="portrait" r:id="rId6"/>
  <customProperties>
    <customPr name="fc1b9e162" r:id="rId7"/>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633F8-BD03-4B27-97BF-4B6931F79BC3}">
  <sheetPr codeName="Sheet12"/>
  <dimension ref="A1:I26"/>
  <sheetViews>
    <sheetView workbookViewId="0"/>
  </sheetViews>
  <sheetFormatPr defaultColWidth="8.85546875" defaultRowHeight="12.75" x14ac:dyDescent="0.2"/>
  <sheetData>
    <row r="1" spans="1:7" x14ac:dyDescent="0.2">
      <c r="A1" t="s">
        <v>103</v>
      </c>
    </row>
    <row r="2" spans="1:7" x14ac:dyDescent="0.2">
      <c r="A2" t="s">
        <v>102</v>
      </c>
    </row>
    <row r="4" spans="1:7" x14ac:dyDescent="0.2">
      <c r="A4" t="s">
        <v>105</v>
      </c>
    </row>
    <row r="5" spans="1:7" x14ac:dyDescent="0.2">
      <c r="A5" s="8" t="s">
        <v>104</v>
      </c>
    </row>
    <row r="7" spans="1:7" x14ac:dyDescent="0.2">
      <c r="A7" t="s">
        <v>106</v>
      </c>
    </row>
    <row r="8" spans="1:7" x14ac:dyDescent="0.2">
      <c r="A8" s="8" t="s">
        <v>107</v>
      </c>
    </row>
    <row r="10" spans="1:7" x14ac:dyDescent="0.2">
      <c r="A10" t="s">
        <v>108</v>
      </c>
    </row>
    <row r="11" spans="1:7" ht="121.5" customHeight="1" x14ac:dyDescent="0.2">
      <c r="A11" s="208" t="s">
        <v>100</v>
      </c>
      <c r="B11" s="208"/>
      <c r="C11" s="208"/>
      <c r="D11" s="208"/>
      <c r="E11" s="208"/>
      <c r="F11" s="208"/>
      <c r="G11" s="208"/>
    </row>
    <row r="13" spans="1:7" x14ac:dyDescent="0.2">
      <c r="A13" t="s">
        <v>110</v>
      </c>
    </row>
    <row r="14" spans="1:7" ht="100.5" customHeight="1" x14ac:dyDescent="0.2">
      <c r="A14" s="207" t="s">
        <v>101</v>
      </c>
      <c r="B14" s="207"/>
      <c r="C14" s="207"/>
      <c r="D14" s="207"/>
      <c r="E14" s="207"/>
      <c r="F14" s="207"/>
      <c r="G14" s="207"/>
    </row>
    <row r="15" spans="1:7" x14ac:dyDescent="0.2">
      <c r="A15" s="48"/>
      <c r="B15" s="48"/>
      <c r="C15" s="48"/>
      <c r="D15" s="48"/>
      <c r="E15" s="48"/>
      <c r="F15" s="48"/>
      <c r="G15" s="48"/>
    </row>
    <row r="16" spans="1:7" x14ac:dyDescent="0.2">
      <c r="A16" t="s">
        <v>112</v>
      </c>
    </row>
    <row r="17" spans="1:9" ht="126.75" customHeight="1" x14ac:dyDescent="0.2">
      <c r="A17" s="208" t="s">
        <v>109</v>
      </c>
      <c r="B17" s="208"/>
      <c r="C17" s="208"/>
      <c r="D17" s="208"/>
      <c r="E17" s="208"/>
      <c r="F17" s="208"/>
      <c r="G17" s="208"/>
    </row>
    <row r="19" spans="1:9" x14ac:dyDescent="0.2">
      <c r="A19" t="s">
        <v>113</v>
      </c>
    </row>
    <row r="20" spans="1:9" ht="85.5" customHeight="1" x14ac:dyDescent="0.2">
      <c r="A20" s="207" t="s">
        <v>114</v>
      </c>
      <c r="B20" s="207"/>
      <c r="C20" s="207"/>
      <c r="D20" s="207"/>
      <c r="E20" s="207"/>
      <c r="F20" s="207"/>
      <c r="G20" s="207"/>
    </row>
    <row r="22" spans="1:9" x14ac:dyDescent="0.2">
      <c r="A22" t="s">
        <v>111</v>
      </c>
    </row>
    <row r="23" spans="1:9" ht="125.25" customHeight="1" x14ac:dyDescent="0.2">
      <c r="A23" s="208" t="s">
        <v>115</v>
      </c>
      <c r="B23" s="208"/>
      <c r="C23" s="208"/>
      <c r="D23" s="208"/>
      <c r="E23" s="208"/>
      <c r="F23" s="208"/>
      <c r="G23" s="208"/>
      <c r="I23" s="8"/>
    </row>
    <row r="25" spans="1:9" x14ac:dyDescent="0.2">
      <c r="A25" t="s">
        <v>117</v>
      </c>
    </row>
    <row r="26" spans="1:9" ht="86.25" customHeight="1" x14ac:dyDescent="0.2">
      <c r="A26" s="207" t="s">
        <v>116</v>
      </c>
      <c r="B26" s="207"/>
      <c r="C26" s="207"/>
      <c r="D26" s="207"/>
      <c r="E26" s="207"/>
      <c r="F26" s="207"/>
      <c r="G26" s="207"/>
    </row>
  </sheetData>
  <mergeCells count="6">
    <mergeCell ref="A26:G26"/>
    <mergeCell ref="A11:G11"/>
    <mergeCell ref="A17:G17"/>
    <mergeCell ref="A14:G14"/>
    <mergeCell ref="A20:G20"/>
    <mergeCell ref="A23:G23"/>
  </mergeCells>
  <pageMargins left="0.7" right="0.7" top="0.75" bottom="0.75" header="0.3" footer="0.3"/>
  <customProperties>
    <customPr name="f25e850fb"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rgb="FF0070C0"/>
    <outlinePr showOutlineSymbols="0"/>
  </sheetPr>
  <dimension ref="A1:F46"/>
  <sheetViews>
    <sheetView showOutlineSymbols="0" zoomScaleNormal="100" workbookViewId="0">
      <selection activeCell="D15" sqref="D15"/>
    </sheetView>
  </sheetViews>
  <sheetFormatPr defaultColWidth="8.85546875" defaultRowHeight="12.75" outlineLevelRow="1" x14ac:dyDescent="0.2"/>
  <cols>
    <col min="1" max="1" width="28.42578125" bestFit="1" customWidth="1"/>
    <col min="2" max="4" width="15" customWidth="1"/>
    <col min="5" max="5" width="2.5703125" customWidth="1"/>
    <col min="6" max="6" width="11.85546875" customWidth="1"/>
  </cols>
  <sheetData>
    <row r="1" spans="1:6" x14ac:dyDescent="0.2">
      <c r="A1" s="1" t="str">
        <f>PROPER(grantee_org)</f>
        <v/>
      </c>
      <c r="B1" s="1"/>
      <c r="C1" s="1"/>
      <c r="D1" s="1"/>
      <c r="E1" s="1"/>
      <c r="F1" s="1"/>
    </row>
    <row r="2" spans="1:6" x14ac:dyDescent="0.2">
      <c r="A2" s="15" t="str">
        <f>PROPER(proj_title)</f>
        <v/>
      </c>
      <c r="B2" s="15"/>
      <c r="C2" s="15"/>
      <c r="D2" s="15"/>
      <c r="E2" s="15"/>
      <c r="F2" s="15"/>
    </row>
    <row r="3" spans="1:6" x14ac:dyDescent="0.2">
      <c r="A3" s="1" t="s">
        <v>62</v>
      </c>
      <c r="B3" s="1"/>
      <c r="C3" s="1"/>
      <c r="D3" s="1"/>
      <c r="E3" s="1"/>
      <c r="F3" s="1"/>
    </row>
    <row r="4" spans="1:6" x14ac:dyDescent="0.2">
      <c r="A4" s="11" t="str">
        <f>TEXT(start_date,"m/d/yy")&amp;" to "&amp;(TEXT(EOMONTH(start_date,grant_term-1),"m/d/yy"))</f>
        <v>1/0/00 to 12/31/00</v>
      </c>
      <c r="B4" s="1"/>
      <c r="C4" s="1"/>
      <c r="D4" s="1"/>
      <c r="E4" s="1"/>
      <c r="F4" s="1"/>
    </row>
    <row r="5" spans="1:6" x14ac:dyDescent="0.2">
      <c r="A5" s="11" t="str">
        <f>'Grantee Org Personnel'!$A$9&amp;": "&amp;PI_Name</f>
        <v xml:space="preserve">Principal Investigator: </v>
      </c>
      <c r="B5" s="1"/>
      <c r="C5" s="1"/>
      <c r="D5" s="1"/>
      <c r="E5" s="1"/>
      <c r="F5" s="1"/>
    </row>
    <row r="6" spans="1:6" x14ac:dyDescent="0.2">
      <c r="A6" s="15" t="str">
        <f>"Grant Amount: "&amp;TEXT(grant_amount,"$0,000")</f>
        <v>Grant Amount: $0,000</v>
      </c>
      <c r="B6" s="1"/>
      <c r="C6" s="1"/>
      <c r="D6" s="1"/>
      <c r="E6" s="1"/>
      <c r="F6" s="1"/>
    </row>
    <row r="7" spans="1:6" x14ac:dyDescent="0.2">
      <c r="A7" s="1"/>
      <c r="B7" s="1"/>
      <c r="C7" s="1"/>
      <c r="D7" s="1"/>
      <c r="E7" s="1"/>
      <c r="F7" s="1"/>
    </row>
    <row r="8" spans="1:6" x14ac:dyDescent="0.2">
      <c r="A8" s="1"/>
      <c r="B8" s="1"/>
      <c r="C8" s="1"/>
      <c r="D8" s="1"/>
      <c r="E8" s="1"/>
      <c r="F8" s="1"/>
    </row>
    <row r="9" spans="1:6" ht="44.45" customHeight="1" x14ac:dyDescent="0.2">
      <c r="A9" s="1" t="s">
        <v>63</v>
      </c>
      <c r="B9" s="18" t="str">
        <f>PROPER(grantee_org)</f>
        <v/>
      </c>
      <c r="C9" s="18" t="str">
        <f>"Subcontract 1 - "&amp;PROPER(subcontractor1)</f>
        <v xml:space="preserve">Subcontract 1 - </v>
      </c>
      <c r="D9" s="18" t="str">
        <f>"Subcontract 2 - "&amp;PROPER(subcontractor2)</f>
        <v xml:space="preserve">Subcontract 2 - </v>
      </c>
      <c r="E9" s="1"/>
      <c r="F9" s="12" t="s">
        <v>55</v>
      </c>
    </row>
    <row r="10" spans="1:6" x14ac:dyDescent="0.2">
      <c r="A10" t="s">
        <v>64</v>
      </c>
      <c r="B10" s="10">
        <f>org_pi</f>
        <v>0</v>
      </c>
      <c r="C10" s="10" cm="1">
        <f t="array" ref="C10">sub1_pi</f>
        <v>0</v>
      </c>
      <c r="D10" s="10">
        <f>sub2_pi</f>
        <v>0</v>
      </c>
      <c r="E10" s="180"/>
      <c r="F10" s="10">
        <f>SUM(B10:E10)</f>
        <v>0</v>
      </c>
    </row>
    <row r="11" spans="1:6" x14ac:dyDescent="0.2">
      <c r="A11" t="s">
        <v>152</v>
      </c>
      <c r="B11" s="7">
        <f>org_cop1</f>
        <v>0</v>
      </c>
      <c r="C11" s="7">
        <f>sub1_cop1</f>
        <v>0</v>
      </c>
      <c r="D11" s="7">
        <f>sub2_cop1</f>
        <v>0</v>
      </c>
      <c r="E11" s="115"/>
      <c r="F11" s="7">
        <f>SUM(B11:E11)</f>
        <v>0</v>
      </c>
    </row>
    <row r="12" spans="1:6" x14ac:dyDescent="0.2">
      <c r="A12" t="s">
        <v>153</v>
      </c>
      <c r="B12" s="7">
        <f>org_cop2</f>
        <v>0</v>
      </c>
      <c r="C12" s="7">
        <f>sub1_cop2</f>
        <v>0</v>
      </c>
      <c r="D12" s="7">
        <f>sub2_cop2</f>
        <v>0</v>
      </c>
      <c r="E12" s="115"/>
      <c r="F12" s="7">
        <f t="shared" ref="F12:F15" si="0">SUM(B12:E12)</f>
        <v>0</v>
      </c>
    </row>
    <row r="13" spans="1:6" x14ac:dyDescent="0.2">
      <c r="A13" t="s">
        <v>289</v>
      </c>
      <c r="B13" s="7">
        <f>org_course_buyout</f>
        <v>0</v>
      </c>
      <c r="C13" s="7">
        <f>sub1_course_buyout</f>
        <v>0</v>
      </c>
      <c r="D13" s="7">
        <f>sub2_course_buyout</f>
        <v>0</v>
      </c>
      <c r="E13" s="115"/>
      <c r="F13" s="7">
        <f>SUM(B13:E13)</f>
        <v>0</v>
      </c>
    </row>
    <row r="14" spans="1:6" x14ac:dyDescent="0.2">
      <c r="A14" t="s">
        <v>65</v>
      </c>
      <c r="B14" s="7">
        <f>org_nonstu</f>
        <v>0</v>
      </c>
      <c r="C14" s="7">
        <f>sub1_nonstu</f>
        <v>0</v>
      </c>
      <c r="D14" s="7">
        <f>sub2_nonstu</f>
        <v>0</v>
      </c>
      <c r="E14" s="115"/>
      <c r="F14" s="7">
        <f t="shared" si="0"/>
        <v>0</v>
      </c>
    </row>
    <row r="15" spans="1:6" x14ac:dyDescent="0.2">
      <c r="A15" t="s">
        <v>66</v>
      </c>
      <c r="B15" s="7">
        <f>org_stu</f>
        <v>0</v>
      </c>
      <c r="C15" s="7">
        <f>sub1_stu</f>
        <v>0</v>
      </c>
      <c r="D15" s="7">
        <f>sub2_stu</f>
        <v>0</v>
      </c>
      <c r="E15" s="115"/>
      <c r="F15" s="7">
        <f t="shared" si="0"/>
        <v>0</v>
      </c>
    </row>
    <row r="16" spans="1:6" hidden="1" x14ac:dyDescent="0.2">
      <c r="B16" s="7"/>
      <c r="C16" s="7"/>
      <c r="D16" s="7"/>
      <c r="E16" s="115"/>
      <c r="F16" s="7"/>
    </row>
    <row r="17" spans="1:6" hidden="1" x14ac:dyDescent="0.2">
      <c r="A17" t="s">
        <v>67</v>
      </c>
      <c r="B17" s="181">
        <f>SUBTOTAL(9,B10:B16)</f>
        <v>0</v>
      </c>
      <c r="C17" s="181">
        <f>SUBTOTAL(9,C10:C16)</f>
        <v>0</v>
      </c>
      <c r="D17" s="181">
        <f>SUBTOTAL(9,D10:D16)</f>
        <v>0</v>
      </c>
      <c r="E17" s="115"/>
      <c r="F17" s="181">
        <f>SUBTOTAL(9,F10:F16)</f>
        <v>0</v>
      </c>
    </row>
    <row r="18" spans="1:6" hidden="1" x14ac:dyDescent="0.2">
      <c r="B18" s="7"/>
      <c r="C18" s="7"/>
      <c r="D18" s="7"/>
      <c r="E18" s="115"/>
      <c r="F18" s="7"/>
    </row>
    <row r="19" spans="1:6" x14ac:dyDescent="0.2">
      <c r="A19" t="s">
        <v>68</v>
      </c>
      <c r="B19" s="7">
        <f>org_consulting</f>
        <v>0</v>
      </c>
      <c r="C19" s="7">
        <f>sub1_consulting</f>
        <v>0</v>
      </c>
      <c r="D19" s="7">
        <f>sub2_consulting</f>
        <v>0</v>
      </c>
      <c r="E19" s="115"/>
      <c r="F19" s="7">
        <f>SUM(B19:E19)</f>
        <v>0</v>
      </c>
    </row>
    <row r="20" spans="1:6" x14ac:dyDescent="0.2">
      <c r="A20" t="s">
        <v>80</v>
      </c>
      <c r="B20" s="7">
        <f>org_data_collection</f>
        <v>0</v>
      </c>
      <c r="C20" s="7">
        <f>sub1_data_collection</f>
        <v>0</v>
      </c>
      <c r="D20" s="7">
        <f>sub2_data_collection</f>
        <v>0</v>
      </c>
      <c r="E20" s="115"/>
      <c r="F20" s="7">
        <f t="shared" ref="F20:F21" si="1">SUM(B20:E20)</f>
        <v>0</v>
      </c>
    </row>
    <row r="21" spans="1:6" x14ac:dyDescent="0.2">
      <c r="A21" t="s">
        <v>59</v>
      </c>
      <c r="B21" s="7">
        <f>org_direct</f>
        <v>0</v>
      </c>
      <c r="C21" s="7">
        <f>sub1_direct</f>
        <v>0</v>
      </c>
      <c r="D21" s="7">
        <f>sub2_direct</f>
        <v>0</v>
      </c>
      <c r="E21" s="115"/>
      <c r="F21" s="7">
        <f t="shared" si="1"/>
        <v>0</v>
      </c>
    </row>
    <row r="22" spans="1:6" ht="3.95" customHeight="1" outlineLevel="1" x14ac:dyDescent="0.2">
      <c r="B22" s="7"/>
      <c r="C22" s="7"/>
      <c r="D22" s="7"/>
      <c r="E22" s="115"/>
      <c r="F22" s="7"/>
    </row>
    <row r="23" spans="1:6" outlineLevel="1" x14ac:dyDescent="0.2">
      <c r="A23" t="s">
        <v>308</v>
      </c>
      <c r="B23" s="181">
        <f>SUBTOTAL(9,B10:B22)</f>
        <v>0</v>
      </c>
      <c r="C23" s="181">
        <f>SUBTOTAL(9,C10:C22)</f>
        <v>0</v>
      </c>
      <c r="D23" s="181">
        <f>SUBTOTAL(9,D10:D22)</f>
        <v>0</v>
      </c>
      <c r="E23" s="115"/>
      <c r="F23" s="181">
        <f>SUBTOTAL(9,F10:F22)</f>
        <v>0</v>
      </c>
    </row>
    <row r="24" spans="1:6" hidden="1" outlineLevel="1" x14ac:dyDescent="0.2">
      <c r="B24" s="7"/>
      <c r="C24" s="7"/>
      <c r="D24" s="7"/>
      <c r="E24" s="115"/>
      <c r="F24" s="7"/>
    </row>
    <row r="25" spans="1:6" hidden="1" x14ac:dyDescent="0.2">
      <c r="A25" t="s">
        <v>202</v>
      </c>
      <c r="B25" s="7">
        <f>org_data</f>
        <v>0</v>
      </c>
      <c r="C25" s="7">
        <f>sub1_data</f>
        <v>0</v>
      </c>
      <c r="D25" s="7">
        <f>sub2_data</f>
        <v>0</v>
      </c>
      <c r="E25" s="115"/>
      <c r="F25" s="7">
        <f t="shared" ref="F25" si="2">SUM(B25:E25)</f>
        <v>0</v>
      </c>
    </row>
    <row r="26" spans="1:6" outlineLevel="1" x14ac:dyDescent="0.2">
      <c r="B26" s="7"/>
      <c r="C26" s="7"/>
      <c r="D26" s="7"/>
      <c r="E26" s="115"/>
      <c r="F26" s="7"/>
    </row>
    <row r="27" spans="1:6" outlineLevel="1" x14ac:dyDescent="0.2">
      <c r="A27" t="s">
        <v>69</v>
      </c>
      <c r="B27" s="7">
        <f>IF(ind_cost_rate="No","N/A",ROUND(org_ind_pers+org_ind_dc,0))</f>
        <v>0</v>
      </c>
      <c r="C27" s="7">
        <f>IF(ind_cost_rate="No","N/A",ROUND(sub1_ind_pers+sub1_ind_dc,0))</f>
        <v>0</v>
      </c>
      <c r="D27" s="7">
        <f>IF(ind_cost_rate="No","N/A",ROUND(sub2_ind_pers+sub2_ind_dc,0))</f>
        <v>0</v>
      </c>
      <c r="E27" s="115"/>
      <c r="F27" s="7">
        <f>SUM(B27:E27)</f>
        <v>0</v>
      </c>
    </row>
    <row r="28" spans="1:6" x14ac:dyDescent="0.2">
      <c r="B28" s="7"/>
      <c r="C28" s="7"/>
      <c r="D28" s="7"/>
      <c r="F28" s="7"/>
    </row>
    <row r="29" spans="1:6" ht="21" customHeight="1" thickBot="1" x14ac:dyDescent="0.25">
      <c r="A29" s="1" t="s">
        <v>70</v>
      </c>
      <c r="B29" s="13">
        <f>SUBTOTAL(9,B10:B28)</f>
        <v>0</v>
      </c>
      <c r="C29" s="13">
        <f>SUBTOTAL(9,C10:C28)</f>
        <v>0</v>
      </c>
      <c r="D29" s="13">
        <f>SUBTOTAL(9,D10:D28)</f>
        <v>0</v>
      </c>
      <c r="E29" s="14"/>
      <c r="F29" s="13">
        <f>SUBTOTAL(9,F10:F28)</f>
        <v>0</v>
      </c>
    </row>
    <row r="30" spans="1:6" ht="13.5" thickTop="1" x14ac:dyDescent="0.2"/>
    <row r="32" spans="1:6" ht="27" customHeight="1" x14ac:dyDescent="0.2">
      <c r="A32" s="209" t="s">
        <v>83</v>
      </c>
      <c r="B32" s="209"/>
      <c r="C32" s="209"/>
      <c r="D32" s="209"/>
      <c r="E32" s="209"/>
      <c r="F32" s="209"/>
    </row>
    <row r="34" spans="1:3" x14ac:dyDescent="0.2">
      <c r="A34" t="s">
        <v>84</v>
      </c>
      <c r="B34" t="b">
        <f ca="1">ErrorCk!C6</f>
        <v>1</v>
      </c>
      <c r="C34" s="19" t="str">
        <f ca="1">IF(B34=TRUE,"Submit Budget","Check for Errors")</f>
        <v>Submit Budget</v>
      </c>
    </row>
    <row r="46" spans="1:3" x14ac:dyDescent="0.2">
      <c r="C46" t="s">
        <v>163</v>
      </c>
    </row>
  </sheetData>
  <sheetProtection algorithmName="SHA-512" hashValue="NUnhf76KlibIW68jQbPUiOvDD/L74ZzkYSRvqviVV49LOwGzCKp4ANLvGOYbLCY98wNp726pJdeFfYtmO+o/QQ==" saltValue="SywFION8CVqAiUq0rOfFRA==" spinCount="100000" sheet="1" objects="1" scenarios="1"/>
  <mergeCells count="1">
    <mergeCell ref="A32:F32"/>
  </mergeCells>
  <conditionalFormatting sqref="B34">
    <cfRule type="cellIs" dxfId="27" priority="2" operator="equal">
      <formula>TRUE</formula>
    </cfRule>
    <cfRule type="containsText" dxfId="26" priority="4" operator="containsText" text="True">
      <formula>NOT(ISERROR(SEARCH("True",B34)))</formula>
    </cfRule>
    <cfRule type="containsText" dxfId="25" priority="5" operator="containsText" text="False">
      <formula>NOT(ISERROR(SEARCH("False",B34)))</formula>
    </cfRule>
  </conditionalFormatting>
  <conditionalFormatting sqref="C34">
    <cfRule type="expression" dxfId="24" priority="1">
      <formula>$B$34=FALSE</formula>
    </cfRule>
    <cfRule type="expression" dxfId="23" priority="3">
      <formula>$B$34=TRUE</formula>
    </cfRule>
  </conditionalFormatting>
  <pageMargins left="0.7" right="0.7" top="0.75" bottom="0.75" header="0.3" footer="0.3"/>
  <pageSetup orientation="portrait" r:id="rId1"/>
  <customProperties>
    <customPr name="fb5f5de38"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7509-D89F-4AEA-8713-84554230CB4F}">
  <sheetPr codeName="Sheet14">
    <tabColor rgb="FF0070C0"/>
    <pageSetUpPr fitToPage="1"/>
  </sheetPr>
  <dimension ref="A1:EK42"/>
  <sheetViews>
    <sheetView zoomScaleNormal="100" workbookViewId="0">
      <pane xSplit="1" ySplit="9" topLeftCell="B10" activePane="bottomRight" state="frozen"/>
      <selection pane="topRight" activeCell="B1" sqref="B1"/>
      <selection pane="bottomLeft" activeCell="A8" sqref="A8"/>
      <selection pane="bottomRight" activeCell="H40" sqref="H40"/>
    </sheetView>
  </sheetViews>
  <sheetFormatPr defaultColWidth="8.85546875" defaultRowHeight="12.75" outlineLevelRow="1" outlineLevelCol="3" x14ac:dyDescent="0.2"/>
  <cols>
    <col min="1" max="1" width="28.42578125" customWidth="1"/>
    <col min="2" max="2" width="3.5703125" customWidth="1"/>
    <col min="3" max="3" width="13.5703125" customWidth="1" outlineLevel="1"/>
    <col min="4" max="4" width="13.5703125" hidden="1" customWidth="1" outlineLevel="2"/>
    <col min="5" max="5" width="13.5703125" hidden="1" customWidth="1" outlineLevel="3"/>
    <col min="6" max="6" width="2.140625" customWidth="1" outlineLevel="1" collapsed="1"/>
    <col min="7" max="7" width="15.5703125" customWidth="1" outlineLevel="1"/>
    <col min="8" max="8" width="3.5703125" customWidth="1"/>
    <col min="9" max="9" width="14.5703125" customWidth="1" outlineLevel="1"/>
    <col min="10" max="10" width="12.5703125" hidden="1" customWidth="1" outlineLevel="2"/>
    <col min="11" max="11" width="12.5703125" hidden="1" customWidth="1" outlineLevel="3"/>
    <col min="12" max="12" width="12.5703125" customWidth="1" outlineLevel="1" collapsed="1"/>
    <col min="13" max="13" width="4" customWidth="1"/>
    <col min="14" max="14" width="12.5703125" customWidth="1" outlineLevel="1"/>
    <col min="15" max="15" width="12.5703125" hidden="1" customWidth="1" outlineLevel="2"/>
    <col min="16" max="16" width="12.5703125" hidden="1" customWidth="1" outlineLevel="3"/>
    <col min="17" max="17" width="12.5703125" customWidth="1" outlineLevel="1" collapsed="1"/>
    <col min="18" max="18" width="8.85546875" customWidth="1" outlineLevel="1"/>
    <col min="19" max="20" width="3.5703125" customWidth="1"/>
    <col min="21" max="21" width="15.42578125" customWidth="1" outlineLevel="1"/>
    <col min="22" max="22" width="12.5703125" hidden="1" customWidth="1" outlineLevel="2"/>
    <col min="23" max="23" width="12.5703125" hidden="1" customWidth="1" outlineLevel="3"/>
    <col min="24" max="24" width="12.5703125" customWidth="1" outlineLevel="1" collapsed="1"/>
    <col min="25" max="25" width="14.42578125" customWidth="1" outlineLevel="1"/>
    <col min="26" max="26" width="12.5703125" hidden="1" customWidth="1" outlineLevel="2"/>
    <col min="27" max="27" width="12.5703125" hidden="1" customWidth="1" outlineLevel="3"/>
    <col min="28" max="28" width="12.5703125" customWidth="1" outlineLevel="1" collapsed="1"/>
    <col min="29" max="29" width="4.140625" customWidth="1"/>
    <col min="30" max="30" width="15" customWidth="1" outlineLevel="1"/>
    <col min="31" max="31" width="12.5703125" hidden="1" customWidth="1" outlineLevel="2"/>
    <col min="32" max="32" width="12.5703125" hidden="1" customWidth="1" outlineLevel="3"/>
    <col min="33" max="33" width="12.5703125" customWidth="1" outlineLevel="1" collapsed="1"/>
    <col min="34" max="34" width="5.85546875" customWidth="1"/>
    <col min="35" max="35" width="12.5703125" customWidth="1" outlineLevel="1"/>
    <col min="36" max="36" width="12.5703125" hidden="1" customWidth="1" outlineLevel="2"/>
    <col min="37" max="37" width="12.5703125" hidden="1" customWidth="1" outlineLevel="3"/>
    <col min="38" max="38" width="12.5703125" customWidth="1" outlineLevel="1" collapsed="1"/>
    <col min="39" max="39" width="12.5703125" customWidth="1" outlineLevel="1"/>
    <col min="40" max="40" width="12.5703125" hidden="1" customWidth="1" outlineLevel="2"/>
    <col min="41" max="41" width="12.5703125" hidden="1" customWidth="1" outlineLevel="3"/>
    <col min="42" max="42" width="12.5703125" customWidth="1" outlineLevel="1" collapsed="1"/>
    <col min="43" max="43" width="8.85546875" customWidth="1" outlineLevel="1"/>
    <col min="44" max="45" width="3.5703125" customWidth="1"/>
    <col min="46" max="46" width="15.42578125" customWidth="1" outlineLevel="1"/>
    <col min="47" max="47" width="12.5703125" hidden="1" customWidth="1" outlineLevel="2"/>
    <col min="48" max="48" width="12.5703125" hidden="1" customWidth="1" outlineLevel="3"/>
    <col min="49" max="49" width="12.140625" customWidth="1" outlineLevel="1" collapsed="1"/>
    <col min="50" max="50" width="14.140625" customWidth="1" outlineLevel="1"/>
    <col min="51" max="51" width="12.5703125" hidden="1" customWidth="1" outlineLevel="2"/>
    <col min="52" max="52" width="12.5703125" hidden="1" customWidth="1" outlineLevel="3"/>
    <col min="53" max="53" width="12.5703125" customWidth="1" outlineLevel="1" collapsed="1"/>
    <col min="54" max="54" width="14.5703125" customWidth="1" outlineLevel="1"/>
    <col min="55" max="55" width="12.5703125" hidden="1" customWidth="1" outlineLevel="2"/>
    <col min="56" max="56" width="12.5703125" hidden="1" customWidth="1" outlineLevel="3"/>
    <col min="57" max="57" width="12.5703125" customWidth="1" outlineLevel="1" collapsed="1"/>
    <col min="58" max="58" width="12.5703125" customWidth="1" outlineLevel="1"/>
    <col min="59" max="59" width="12.5703125" hidden="1" customWidth="1" outlineLevel="2"/>
    <col min="60" max="60" width="12.5703125" hidden="1" customWidth="1" outlineLevel="3"/>
    <col min="61" max="61" width="12.5703125" customWidth="1" outlineLevel="1" collapsed="1"/>
    <col min="62" max="62" width="3.5703125" customWidth="1"/>
    <col min="63" max="63" width="15" customWidth="1" outlineLevel="1"/>
    <col min="64" max="64" width="12.5703125" hidden="1" customWidth="1" outlineLevel="2"/>
    <col min="65" max="65" width="12.5703125" hidden="1" customWidth="1" outlineLevel="3"/>
    <col min="66" max="66" width="12.5703125" customWidth="1" outlineLevel="1" collapsed="1"/>
    <col min="67" max="67" width="1.85546875" customWidth="1"/>
    <col min="68" max="68" width="12.5703125" customWidth="1" outlineLevel="1"/>
    <col min="69" max="69" width="12.5703125" hidden="1" customWidth="1" outlineLevel="2"/>
    <col min="70" max="70" width="12.5703125" hidden="1" customWidth="1" outlineLevel="3"/>
    <col min="71" max="71" width="12.5703125" customWidth="1" outlineLevel="1" collapsed="1"/>
    <col min="72" max="72" width="12.5703125" customWidth="1" outlineLevel="1"/>
    <col min="73" max="73" width="12.5703125" hidden="1" customWidth="1" outlineLevel="2"/>
    <col min="74" max="74" width="12.5703125" hidden="1" customWidth="1" outlineLevel="3"/>
    <col min="75" max="75" width="12.5703125" customWidth="1" outlineLevel="1" collapsed="1"/>
    <col min="76" max="76" width="8.85546875" customWidth="1" outlineLevel="1"/>
    <col min="77" max="78" width="3.5703125" customWidth="1"/>
    <col min="79" max="79" width="15.42578125" customWidth="1" outlineLevel="1"/>
    <col min="80" max="80" width="12.5703125" hidden="1" customWidth="1" outlineLevel="2"/>
    <col min="81" max="81" width="12.5703125" hidden="1" customWidth="1" outlineLevel="3"/>
    <col min="82" max="82" width="12.5703125" customWidth="1" outlineLevel="1" collapsed="1"/>
    <col min="83" max="83" width="13.42578125" customWidth="1" outlineLevel="1"/>
    <col min="84" max="84" width="12.5703125" hidden="1" customWidth="1" outlineLevel="2"/>
    <col min="85" max="85" width="12.5703125" hidden="1" customWidth="1" outlineLevel="3"/>
    <col min="86" max="86" width="12.5703125" customWidth="1" outlineLevel="1" collapsed="1"/>
    <col min="87" max="87" width="12.5703125" customWidth="1" outlineLevel="1"/>
    <col min="88" max="88" width="12.5703125" hidden="1" customWidth="1" outlineLevel="2"/>
    <col min="89" max="89" width="12.5703125" hidden="1" customWidth="1" outlineLevel="3"/>
    <col min="90" max="90" width="12.5703125" customWidth="1" outlineLevel="1" collapsed="1"/>
    <col min="91" max="91" width="15.140625" customWidth="1" outlineLevel="1"/>
    <col min="92" max="92" width="12.5703125" hidden="1" customWidth="1" outlineLevel="2"/>
    <col min="93" max="93" width="12.5703125" hidden="1" customWidth="1" outlineLevel="3"/>
    <col min="94" max="94" width="12.5703125" customWidth="1" outlineLevel="1" collapsed="1"/>
    <col min="95" max="95" width="12.5703125" customWidth="1" outlineLevel="1"/>
    <col min="96" max="96" width="12.5703125" hidden="1" customWidth="1" outlineLevel="2"/>
    <col min="97" max="97" width="12.5703125" hidden="1" customWidth="1" outlineLevel="3"/>
    <col min="98" max="98" width="12.5703125" customWidth="1" outlineLevel="1" collapsed="1"/>
    <col min="99" max="99" width="3.5703125" customWidth="1"/>
    <col min="100" max="100" width="14.42578125" customWidth="1" outlineLevel="1"/>
    <col min="101" max="101" width="12.5703125" hidden="1" customWidth="1" outlineLevel="2"/>
    <col min="102" max="102" width="12.5703125" hidden="1" customWidth="1" outlineLevel="3"/>
    <col min="103" max="103" width="12.5703125" customWidth="1" outlineLevel="1" collapsed="1"/>
    <col min="104" max="104" width="0.85546875" hidden="1" customWidth="1"/>
    <col min="105" max="105" width="12.5703125" customWidth="1" outlineLevel="1"/>
    <col min="106" max="106" width="12.5703125" hidden="1" customWidth="1" outlineLevel="2"/>
    <col min="107" max="107" width="12.5703125" hidden="1" customWidth="1" outlineLevel="3"/>
    <col min="108" max="108" width="12.5703125" customWidth="1" outlineLevel="1" collapsed="1"/>
    <col min="109" max="109" width="12.5703125" customWidth="1" outlineLevel="1"/>
    <col min="110" max="110" width="12.5703125" hidden="1" customWidth="1" outlineLevel="2"/>
    <col min="111" max="111" width="12.5703125" hidden="1" customWidth="1" outlineLevel="3"/>
    <col min="112" max="112" width="12.5703125" customWidth="1" outlineLevel="1" collapsed="1"/>
    <col min="113" max="113" width="8.85546875" customWidth="1" outlineLevel="1"/>
    <col min="114" max="115" width="3.5703125" customWidth="1"/>
    <col min="116" max="116" width="15.42578125" customWidth="1" outlineLevel="1"/>
    <col min="117" max="117" width="12.5703125" hidden="1" customWidth="1" outlineLevel="2"/>
    <col min="118" max="118" width="12.5703125" hidden="1" customWidth="1" outlineLevel="3"/>
    <col min="119" max="119" width="12.5703125" customWidth="1" outlineLevel="1" collapsed="1"/>
    <col min="120" max="120" width="13.42578125" customWidth="1" outlineLevel="1"/>
    <col min="121" max="121" width="12.5703125" hidden="1" customWidth="1" outlineLevel="2"/>
    <col min="122" max="122" width="12.5703125" hidden="1" customWidth="1" outlineLevel="3"/>
    <col min="123" max="123" width="12.5703125" customWidth="1" outlineLevel="1" collapsed="1"/>
    <col min="124" max="124" width="12.5703125" customWidth="1" outlineLevel="1"/>
    <col min="125" max="125" width="12.5703125" hidden="1" customWidth="1" outlineLevel="2"/>
    <col min="126" max="126" width="12.5703125" hidden="1" customWidth="1" outlineLevel="3"/>
    <col min="127" max="127" width="12.5703125" customWidth="1" outlineLevel="1" collapsed="1"/>
    <col min="128" max="128" width="12.5703125" customWidth="1" outlineLevel="1"/>
    <col min="129" max="129" width="12.5703125" hidden="1" customWidth="1" outlineLevel="2"/>
    <col min="130" max="130" width="12.5703125" hidden="1" customWidth="1" outlineLevel="3"/>
    <col min="131" max="131" width="12.5703125" customWidth="1" outlineLevel="1" collapsed="1"/>
    <col min="132" max="132" width="14.85546875" customWidth="1" outlineLevel="1"/>
    <col min="133" max="133" width="12.5703125" hidden="1" customWidth="1" outlineLevel="2"/>
    <col min="134" max="134" width="12.5703125" hidden="1" customWidth="1" outlineLevel="3"/>
    <col min="135" max="135" width="12.5703125" customWidth="1" outlineLevel="1" collapsed="1"/>
    <col min="136" max="136" width="12.5703125" customWidth="1" outlineLevel="1"/>
    <col min="137" max="137" width="12.5703125" hidden="1" customWidth="1" outlineLevel="2"/>
    <col min="138" max="138" width="12.5703125" hidden="1" customWidth="1" outlineLevel="3"/>
    <col min="139" max="139" width="12.5703125" customWidth="1" outlineLevel="1" collapsed="1"/>
  </cols>
  <sheetData>
    <row r="1" spans="1:141" ht="21.75" hidden="1" x14ac:dyDescent="0.2">
      <c r="A1" s="163" t="s">
        <v>140</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c r="CE1" s="163"/>
      <c r="CF1" s="163"/>
      <c r="CG1" s="163"/>
      <c r="CH1" s="163"/>
      <c r="CI1" s="163"/>
      <c r="CJ1" s="163"/>
      <c r="CK1" s="163"/>
      <c r="CL1" s="163"/>
      <c r="CM1" s="163"/>
      <c r="CN1" s="163"/>
      <c r="CO1" s="163"/>
      <c r="CP1" s="163"/>
      <c r="CQ1" s="163"/>
      <c r="CR1" s="163"/>
      <c r="CS1" s="163"/>
      <c r="CT1" s="163"/>
      <c r="CU1" s="163"/>
      <c r="CV1" s="163"/>
      <c r="CW1" s="163"/>
      <c r="CX1" s="163"/>
      <c r="CY1" s="163"/>
      <c r="CZ1" s="163"/>
      <c r="DA1" s="163"/>
      <c r="DB1" s="163"/>
      <c r="DC1" s="163"/>
      <c r="DD1" s="163"/>
      <c r="DE1" s="163"/>
      <c r="DF1" s="163"/>
      <c r="DG1" s="163"/>
      <c r="DH1" s="163"/>
      <c r="DI1" s="163"/>
      <c r="DJ1" s="163"/>
      <c r="DK1" s="163"/>
      <c r="DL1" s="163"/>
      <c r="DM1" s="163"/>
      <c r="DN1" s="163"/>
      <c r="DO1" s="163"/>
      <c r="DP1" s="163"/>
      <c r="DQ1" s="163"/>
      <c r="DR1" s="163"/>
      <c r="DS1" s="163"/>
      <c r="DT1" s="163"/>
      <c r="DU1" s="163"/>
      <c r="DV1" s="163"/>
      <c r="DW1" s="163"/>
      <c r="DX1" s="163"/>
      <c r="DY1" s="163"/>
      <c r="DZ1" s="163"/>
      <c r="EA1" s="163"/>
      <c r="EB1" s="163"/>
      <c r="EC1" s="163"/>
      <c r="ED1" s="163"/>
      <c r="EE1" s="163"/>
      <c r="EF1" s="163"/>
      <c r="EG1" s="163"/>
      <c r="EH1" s="163"/>
      <c r="EI1" s="163"/>
      <c r="EJ1" s="163"/>
      <c r="EK1" s="163"/>
    </row>
    <row r="2" spans="1:141" ht="21.75" hidden="1" x14ac:dyDescent="0.3">
      <c r="A2" s="85"/>
      <c r="B2" s="86"/>
      <c r="C2" s="86"/>
      <c r="D2" s="86"/>
      <c r="E2" s="86"/>
      <c r="F2" s="86"/>
      <c r="G2" s="64"/>
      <c r="H2" s="64"/>
      <c r="I2" s="64" t="s">
        <v>180</v>
      </c>
      <c r="J2" s="64"/>
      <c r="K2" s="64"/>
      <c r="L2" s="64"/>
      <c r="M2" s="64"/>
      <c r="N2" s="64"/>
      <c r="O2" s="64"/>
      <c r="P2" s="64"/>
      <c r="Q2" s="64"/>
      <c r="R2" s="64"/>
      <c r="S2" s="64"/>
      <c r="T2" s="64"/>
      <c r="U2" s="136"/>
      <c r="V2" s="64"/>
      <c r="W2" s="64"/>
      <c r="X2" s="64"/>
      <c r="Y2" s="64"/>
      <c r="Z2" s="64"/>
      <c r="AA2" s="64"/>
      <c r="AB2" s="64"/>
      <c r="AC2" s="64"/>
      <c r="AD2" s="64" t="s">
        <v>165</v>
      </c>
      <c r="AE2" s="64"/>
      <c r="AF2" s="64"/>
      <c r="AG2" s="64"/>
      <c r="AH2" s="64"/>
      <c r="AI2" s="64"/>
      <c r="AJ2" s="64"/>
      <c r="AK2" s="64"/>
      <c r="AL2" s="64"/>
      <c r="AM2" s="64"/>
      <c r="AN2" s="64"/>
      <c r="AO2" s="64"/>
      <c r="AP2" s="64"/>
      <c r="AQ2" s="64"/>
      <c r="AR2" s="64"/>
      <c r="AS2" s="64"/>
      <c r="AT2" s="136"/>
      <c r="AU2" s="64"/>
      <c r="AV2" s="64"/>
      <c r="AW2" s="64"/>
      <c r="AX2" s="64"/>
      <c r="AY2" s="64"/>
      <c r="AZ2" s="64"/>
      <c r="BA2" s="64"/>
      <c r="BB2" s="64"/>
      <c r="BC2" s="64"/>
      <c r="BD2" s="64"/>
      <c r="BE2" s="64"/>
      <c r="BF2" s="64"/>
      <c r="BG2" s="64"/>
      <c r="BH2" s="64"/>
      <c r="BI2" s="64"/>
      <c r="BJ2" s="64"/>
      <c r="BK2" s="64" t="s">
        <v>166</v>
      </c>
      <c r="BL2" s="64"/>
      <c r="BM2" s="64"/>
      <c r="BN2" s="64"/>
      <c r="BO2" s="64"/>
      <c r="BP2" s="64"/>
      <c r="BQ2" s="64"/>
      <c r="BR2" s="64"/>
      <c r="BS2" s="64"/>
      <c r="BT2" s="64"/>
      <c r="BU2" s="64"/>
      <c r="BV2" s="64"/>
      <c r="BW2" s="64"/>
      <c r="BX2" s="64"/>
      <c r="BY2" s="64"/>
      <c r="BZ2" s="64"/>
      <c r="CA2" s="136"/>
      <c r="CB2" s="64"/>
      <c r="CC2" s="64"/>
      <c r="CD2" s="64"/>
      <c r="CE2" s="64"/>
      <c r="CF2" s="64"/>
      <c r="CG2" s="64"/>
      <c r="CH2" s="64"/>
      <c r="CI2" s="64"/>
      <c r="CJ2" s="64"/>
      <c r="CK2" s="64"/>
      <c r="CL2" s="64"/>
      <c r="CM2" s="64"/>
      <c r="CN2" s="64"/>
      <c r="CO2" s="64"/>
      <c r="CP2" s="64"/>
      <c r="CQ2" s="64"/>
      <c r="CR2" s="64"/>
      <c r="CS2" s="64"/>
      <c r="CT2" s="64"/>
      <c r="CU2" s="64"/>
      <c r="CV2" s="64" t="s">
        <v>179</v>
      </c>
      <c r="CW2" s="64"/>
      <c r="CX2" s="64"/>
      <c r="CY2" s="64"/>
      <c r="CZ2" s="64"/>
      <c r="DA2" s="64"/>
      <c r="DB2" s="64"/>
      <c r="DC2" s="64"/>
      <c r="DD2" s="64"/>
      <c r="DE2" s="64"/>
      <c r="DF2" s="64"/>
      <c r="DG2" s="64"/>
      <c r="DH2" s="64"/>
      <c r="DI2" s="64"/>
      <c r="DJ2" s="64"/>
      <c r="DK2" s="64"/>
      <c r="DL2" s="136"/>
      <c r="DM2" s="64"/>
      <c r="DN2" s="64"/>
      <c r="DO2" s="64"/>
      <c r="DP2" s="64"/>
      <c r="DQ2" s="64"/>
      <c r="DR2" s="64"/>
      <c r="DS2" s="64"/>
      <c r="DT2" s="64"/>
      <c r="DU2" s="64"/>
      <c r="DV2" s="64"/>
      <c r="DW2" s="64"/>
      <c r="DX2" s="64"/>
      <c r="DY2" s="64"/>
      <c r="DZ2" s="64"/>
      <c r="EA2" s="64"/>
      <c r="EB2" s="64" t="s">
        <v>195</v>
      </c>
      <c r="EC2" s="64"/>
      <c r="ED2" s="64"/>
      <c r="EE2" s="64"/>
      <c r="EF2" s="64"/>
      <c r="EG2" s="64"/>
      <c r="EH2" s="64"/>
      <c r="EI2" s="64"/>
      <c r="EJ2" s="64"/>
      <c r="EK2" s="64"/>
    </row>
    <row r="3" spans="1:141" ht="18" x14ac:dyDescent="0.2">
      <c r="A3" s="210" t="s">
        <v>174</v>
      </c>
      <c r="B3" s="220" t="s">
        <v>141</v>
      </c>
      <c r="C3" s="211" t="s">
        <v>141</v>
      </c>
      <c r="D3" s="212"/>
      <c r="E3" s="212"/>
      <c r="F3" s="212"/>
      <c r="G3" s="213"/>
      <c r="H3" s="220" t="s">
        <v>180</v>
      </c>
      <c r="I3" s="227" t="s">
        <v>151</v>
      </c>
      <c r="J3" s="228"/>
      <c r="K3" s="228"/>
      <c r="L3" s="228"/>
      <c r="M3" s="228"/>
      <c r="N3" s="228"/>
      <c r="O3" s="228"/>
      <c r="P3" s="228"/>
      <c r="Q3" s="228"/>
      <c r="R3" s="145"/>
      <c r="S3" s="92"/>
      <c r="T3" s="224" t="s">
        <v>142</v>
      </c>
      <c r="U3" s="231" t="s">
        <v>161</v>
      </c>
      <c r="V3" s="232"/>
      <c r="W3" s="232"/>
      <c r="X3" s="232"/>
      <c r="Y3" s="155" t="s">
        <v>145</v>
      </c>
      <c r="Z3" s="217"/>
      <c r="AA3" s="218"/>
      <c r="AB3" s="219"/>
      <c r="AC3" s="220" t="s">
        <v>165</v>
      </c>
      <c r="AD3" s="227" t="s">
        <v>151</v>
      </c>
      <c r="AE3" s="228"/>
      <c r="AF3" s="228"/>
      <c r="AG3" s="228"/>
      <c r="AH3" s="228"/>
      <c r="AI3" s="228"/>
      <c r="AJ3" s="228"/>
      <c r="AK3" s="228"/>
      <c r="AL3" s="228"/>
      <c r="AM3" s="228"/>
      <c r="AN3" s="228"/>
      <c r="AO3" s="228"/>
      <c r="AP3" s="228"/>
      <c r="AQ3" s="164"/>
      <c r="AR3" s="87"/>
      <c r="AS3" s="224" t="s">
        <v>143</v>
      </c>
      <c r="AT3" s="231" t="s">
        <v>162</v>
      </c>
      <c r="AU3" s="232"/>
      <c r="AV3" s="232"/>
      <c r="AW3" s="232"/>
      <c r="AX3" s="155" t="s">
        <v>145</v>
      </c>
      <c r="AY3" s="217"/>
      <c r="AZ3" s="218"/>
      <c r="BA3" s="219"/>
      <c r="BB3" s="140"/>
      <c r="BC3" s="140"/>
      <c r="BD3" s="140"/>
      <c r="BE3" s="140"/>
      <c r="BF3" s="140"/>
      <c r="BG3" s="140"/>
      <c r="BH3" s="140"/>
      <c r="BI3" s="142"/>
      <c r="BJ3" s="220" t="s">
        <v>166</v>
      </c>
      <c r="BK3" s="227" t="s">
        <v>151</v>
      </c>
      <c r="BL3" s="228"/>
      <c r="BM3" s="228"/>
      <c r="BN3" s="228"/>
      <c r="BO3" s="228"/>
      <c r="BP3" s="228"/>
      <c r="BQ3" s="228"/>
      <c r="BR3" s="228"/>
      <c r="BS3" s="228"/>
      <c r="BT3" s="228"/>
      <c r="BU3" s="228"/>
      <c r="BV3" s="228"/>
      <c r="BW3" s="228"/>
      <c r="BX3" s="145"/>
      <c r="BY3" s="92"/>
      <c r="BZ3" s="224" t="s">
        <v>144</v>
      </c>
      <c r="CA3" s="231" t="s">
        <v>168</v>
      </c>
      <c r="CB3" s="232"/>
      <c r="CC3" s="232"/>
      <c r="CD3" s="232"/>
      <c r="CE3" s="138"/>
      <c r="CF3" s="138"/>
      <c r="CG3" s="138"/>
      <c r="CH3" s="138"/>
      <c r="CI3" s="155" t="s">
        <v>145</v>
      </c>
      <c r="CJ3" s="217"/>
      <c r="CK3" s="218"/>
      <c r="CL3" s="219"/>
      <c r="CM3" s="140"/>
      <c r="CN3" s="140"/>
      <c r="CO3" s="140"/>
      <c r="CP3" s="140"/>
      <c r="CQ3" s="140"/>
      <c r="CR3" s="140"/>
      <c r="CS3" s="140"/>
      <c r="CT3" s="142"/>
      <c r="CU3" s="236" t="s">
        <v>179</v>
      </c>
      <c r="CV3" s="227" t="s">
        <v>151</v>
      </c>
      <c r="CW3" s="228"/>
      <c r="CX3" s="228"/>
      <c r="CY3" s="228"/>
      <c r="CZ3" s="228"/>
      <c r="DA3" s="228"/>
      <c r="DB3" s="228"/>
      <c r="DC3" s="228"/>
      <c r="DD3" s="228"/>
      <c r="DE3" s="228"/>
      <c r="DF3" s="228"/>
      <c r="DG3" s="228"/>
      <c r="DH3" s="228"/>
      <c r="DI3" s="145"/>
      <c r="DJ3" s="92"/>
      <c r="DK3" s="240" t="s">
        <v>170</v>
      </c>
      <c r="DL3" s="231" t="s">
        <v>171</v>
      </c>
      <c r="DM3" s="232"/>
      <c r="DN3" s="232"/>
      <c r="DO3" s="232"/>
      <c r="DP3" s="138"/>
      <c r="DQ3" s="138"/>
      <c r="DR3" s="138"/>
      <c r="DS3" s="138"/>
      <c r="DT3" s="138"/>
      <c r="DU3" s="138"/>
      <c r="DV3" s="138"/>
      <c r="DW3" s="138"/>
      <c r="DX3" s="155" t="s">
        <v>145</v>
      </c>
      <c r="DY3" s="217"/>
      <c r="DZ3" s="218"/>
      <c r="EA3" s="219"/>
      <c r="EB3" s="140"/>
      <c r="EC3" s="140"/>
      <c r="ED3" s="140"/>
      <c r="EE3" s="140"/>
      <c r="EF3" s="140"/>
      <c r="EG3" s="140"/>
      <c r="EH3" s="140"/>
      <c r="EI3" s="142"/>
      <c r="EJ3" s="92"/>
      <c r="EK3" s="92"/>
    </row>
    <row r="4" spans="1:141" ht="18" x14ac:dyDescent="0.2">
      <c r="A4" s="210"/>
      <c r="B4" s="221"/>
      <c r="C4" s="214"/>
      <c r="D4" s="215"/>
      <c r="E4" s="215"/>
      <c r="F4" s="215"/>
      <c r="G4" s="216"/>
      <c r="H4" s="221"/>
      <c r="I4" s="227"/>
      <c r="J4" s="228"/>
      <c r="K4" s="228"/>
      <c r="L4" s="228"/>
      <c r="M4" s="228"/>
      <c r="N4" s="228"/>
      <c r="O4" s="228"/>
      <c r="P4" s="228"/>
      <c r="Q4" s="228"/>
      <c r="R4" s="146"/>
      <c r="S4" s="92"/>
      <c r="T4" s="225"/>
      <c r="U4" s="233"/>
      <c r="V4" s="234"/>
      <c r="W4" s="234"/>
      <c r="X4" s="234"/>
      <c r="Y4" s="156" t="s">
        <v>176</v>
      </c>
      <c r="Z4" s="217"/>
      <c r="AA4" s="218"/>
      <c r="AB4" s="219"/>
      <c r="AC4" s="221"/>
      <c r="AD4" s="227"/>
      <c r="AE4" s="228"/>
      <c r="AF4" s="228"/>
      <c r="AG4" s="228"/>
      <c r="AH4" s="228"/>
      <c r="AI4" s="228"/>
      <c r="AJ4" s="228"/>
      <c r="AK4" s="228"/>
      <c r="AL4" s="228"/>
      <c r="AM4" s="228"/>
      <c r="AN4" s="228"/>
      <c r="AO4" s="228"/>
      <c r="AP4" s="228"/>
      <c r="AQ4" s="164"/>
      <c r="AR4" s="87"/>
      <c r="AS4" s="225"/>
      <c r="AT4" s="233"/>
      <c r="AU4" s="234"/>
      <c r="AV4" s="234"/>
      <c r="AW4" s="234"/>
      <c r="AX4" s="156" t="s">
        <v>176</v>
      </c>
      <c r="AY4" s="217"/>
      <c r="AZ4" s="218"/>
      <c r="BA4" s="219"/>
      <c r="BB4" s="141"/>
      <c r="BC4" s="141"/>
      <c r="BD4" s="141"/>
      <c r="BE4" s="141"/>
      <c r="BF4" s="141"/>
      <c r="BG4" s="141"/>
      <c r="BH4" s="141"/>
      <c r="BI4" s="144"/>
      <c r="BJ4" s="221"/>
      <c r="BK4" s="227"/>
      <c r="BL4" s="228"/>
      <c r="BM4" s="228"/>
      <c r="BN4" s="228"/>
      <c r="BO4" s="228"/>
      <c r="BP4" s="228"/>
      <c r="BQ4" s="228"/>
      <c r="BR4" s="228"/>
      <c r="BS4" s="228"/>
      <c r="BT4" s="228"/>
      <c r="BU4" s="228"/>
      <c r="BV4" s="228"/>
      <c r="BW4" s="228"/>
      <c r="BX4" s="146"/>
      <c r="BY4" s="92"/>
      <c r="BZ4" s="225"/>
      <c r="CA4" s="233"/>
      <c r="CB4" s="234"/>
      <c r="CC4" s="234"/>
      <c r="CD4" s="234"/>
      <c r="CE4" s="143"/>
      <c r="CF4" s="143"/>
      <c r="CG4" s="143"/>
      <c r="CH4" s="143"/>
      <c r="CI4" s="156" t="s">
        <v>176</v>
      </c>
      <c r="CJ4" s="217"/>
      <c r="CK4" s="218"/>
      <c r="CL4" s="219"/>
      <c r="CM4" s="141"/>
      <c r="CN4" s="141"/>
      <c r="CO4" s="141"/>
      <c r="CP4" s="141"/>
      <c r="CQ4" s="141"/>
      <c r="CR4" s="141"/>
      <c r="CS4" s="141"/>
      <c r="CT4" s="144"/>
      <c r="CU4" s="237"/>
      <c r="CV4" s="227"/>
      <c r="CW4" s="228"/>
      <c r="CX4" s="228"/>
      <c r="CY4" s="228"/>
      <c r="CZ4" s="228"/>
      <c r="DA4" s="228"/>
      <c r="DB4" s="228"/>
      <c r="DC4" s="228"/>
      <c r="DD4" s="228"/>
      <c r="DE4" s="228"/>
      <c r="DF4" s="228"/>
      <c r="DG4" s="228"/>
      <c r="DH4" s="228"/>
      <c r="DI4" s="146"/>
      <c r="DJ4" s="92"/>
      <c r="DK4" s="241"/>
      <c r="DL4" s="233"/>
      <c r="DM4" s="234"/>
      <c r="DN4" s="234"/>
      <c r="DO4" s="234"/>
      <c r="DP4" s="143"/>
      <c r="DQ4" s="143"/>
      <c r="DR4" s="143"/>
      <c r="DS4" s="143"/>
      <c r="DT4" s="143"/>
      <c r="DU4" s="143"/>
      <c r="DV4" s="143"/>
      <c r="DW4" s="143"/>
      <c r="DX4" s="156" t="s">
        <v>176</v>
      </c>
      <c r="DY4" s="217"/>
      <c r="DZ4" s="218"/>
      <c r="EA4" s="219"/>
      <c r="EB4" s="141"/>
      <c r="EC4" s="141"/>
      <c r="ED4" s="141"/>
      <c r="EE4" s="141"/>
      <c r="EF4" s="141"/>
      <c r="EG4" s="141"/>
      <c r="EH4" s="141"/>
      <c r="EI4" s="144"/>
      <c r="EJ4" s="92"/>
      <c r="EK4" s="92"/>
    </row>
    <row r="5" spans="1:141" ht="15" x14ac:dyDescent="0.25">
      <c r="A5" s="1" t="s">
        <v>62</v>
      </c>
      <c r="B5" s="221"/>
      <c r="C5" s="1"/>
      <c r="D5" s="1"/>
      <c r="E5" s="1"/>
      <c r="F5" s="1"/>
      <c r="G5" s="1"/>
      <c r="H5" s="221"/>
      <c r="I5" s="94" t="s">
        <v>145</v>
      </c>
      <c r="J5" s="230"/>
      <c r="K5" s="230"/>
      <c r="L5" s="230"/>
      <c r="T5" s="225"/>
      <c r="U5" s="94" t="s">
        <v>177</v>
      </c>
      <c r="V5" s="235" t="str">
        <f>start_period_1</f>
        <v/>
      </c>
      <c r="W5" s="235"/>
      <c r="X5" s="235"/>
      <c r="Y5" s="139" t="s">
        <v>198</v>
      </c>
      <c r="Z5" s="223"/>
      <c r="AA5" s="223"/>
      <c r="AB5" s="229"/>
      <c r="AC5" s="221"/>
      <c r="AD5" s="94" t="s">
        <v>145</v>
      </c>
      <c r="AE5" s="230"/>
      <c r="AF5" s="230"/>
      <c r="AG5" s="230"/>
      <c r="AS5" s="225"/>
      <c r="AX5" s="94" t="s">
        <v>177</v>
      </c>
      <c r="AY5" s="235" t="str">
        <f>start_period_2</f>
        <v/>
      </c>
      <c r="AZ5" s="235"/>
      <c r="BA5" s="235"/>
      <c r="BB5" s="139" t="s">
        <v>198</v>
      </c>
      <c r="BC5" s="223"/>
      <c r="BD5" s="223"/>
      <c r="BE5" s="223"/>
      <c r="BJ5" s="221"/>
      <c r="BK5" s="94" t="s">
        <v>145</v>
      </c>
      <c r="BL5" s="230"/>
      <c r="BM5" s="230"/>
      <c r="BN5" s="230"/>
      <c r="BZ5" s="225"/>
      <c r="CI5" s="94" t="s">
        <v>177</v>
      </c>
      <c r="CJ5" s="235" t="str">
        <f>start_period_3</f>
        <v/>
      </c>
      <c r="CK5" s="235"/>
      <c r="CL5" s="235"/>
      <c r="CM5" s="139" t="s">
        <v>198</v>
      </c>
      <c r="CN5" s="223"/>
      <c r="CO5" s="223"/>
      <c r="CP5" s="223"/>
      <c r="CU5" s="221"/>
      <c r="CV5" s="94" t="s">
        <v>145</v>
      </c>
      <c r="CW5" s="230"/>
      <c r="CX5" s="230"/>
      <c r="CY5" s="230"/>
      <c r="DK5" s="225"/>
      <c r="DX5" s="94" t="s">
        <v>177</v>
      </c>
      <c r="DY5" s="235" t="str">
        <f>start_period_4</f>
        <v/>
      </c>
      <c r="DZ5" s="235"/>
      <c r="EA5" s="235"/>
      <c r="EB5" s="139" t="s">
        <v>198</v>
      </c>
      <c r="EC5" s="223"/>
      <c r="ED5" s="223"/>
      <c r="EE5" s="223"/>
    </row>
    <row r="6" spans="1:141" x14ac:dyDescent="0.2">
      <c r="A6" s="11" t="str">
        <f>TEXT(start_date,"m/d/yy")&amp;" to "&amp;(TEXT(EOMONTH(start_date,grant_term-1),"m/d/yy"))&amp;" "&amp;IF('Admin-Will be Hidden'!$C$5&lt;&gt;"", "Rev: "&amp;TEXT('Admin-Will be Hidden'!$C$5,"m/d/yy"),"")</f>
        <v xml:space="preserve">1/0/00 to 12/31/00 </v>
      </c>
      <c r="B6" s="221"/>
      <c r="C6" s="1"/>
      <c r="D6" s="1"/>
      <c r="E6" s="1"/>
      <c r="F6" s="1"/>
      <c r="G6" s="1"/>
      <c r="H6" s="221"/>
      <c r="I6" s="94" t="s">
        <v>176</v>
      </c>
      <c r="J6" s="223"/>
      <c r="K6" s="223"/>
      <c r="L6" s="223"/>
      <c r="T6" s="225"/>
      <c r="U6" s="94" t="s">
        <v>178</v>
      </c>
      <c r="V6" s="223"/>
      <c r="W6" s="223"/>
      <c r="X6" s="223"/>
      <c r="Y6" s="139" t="s">
        <v>205</v>
      </c>
      <c r="Z6" s="223"/>
      <c r="AA6" s="223"/>
      <c r="AB6" s="229"/>
      <c r="AC6" s="221"/>
      <c r="AD6" s="94" t="s">
        <v>176</v>
      </c>
      <c r="AE6" s="223"/>
      <c r="AF6" s="223"/>
      <c r="AG6" s="223"/>
      <c r="AS6" s="225"/>
      <c r="AX6" s="94" t="s">
        <v>178</v>
      </c>
      <c r="AY6" s="266"/>
      <c r="AZ6" s="267"/>
      <c r="BA6" s="268"/>
      <c r="BB6" s="9" t="s">
        <v>205</v>
      </c>
      <c r="BC6" s="230"/>
      <c r="BD6" s="230"/>
      <c r="BE6" s="230"/>
      <c r="BJ6" s="221"/>
      <c r="BK6" s="94" t="s">
        <v>176</v>
      </c>
      <c r="BL6" s="223"/>
      <c r="BM6" s="223"/>
      <c r="BN6" s="223"/>
      <c r="BZ6" s="225"/>
      <c r="CI6" s="94" t="s">
        <v>178</v>
      </c>
      <c r="CJ6" s="223"/>
      <c r="CK6" s="223"/>
      <c r="CL6" s="223"/>
      <c r="CM6" s="9" t="s">
        <v>205</v>
      </c>
      <c r="CN6" s="230"/>
      <c r="CO6" s="230"/>
      <c r="CP6" s="230"/>
      <c r="CU6" s="221"/>
      <c r="CV6" s="94" t="s">
        <v>176</v>
      </c>
      <c r="CW6" s="223"/>
      <c r="CX6" s="223"/>
      <c r="CY6" s="223"/>
      <c r="DK6" s="225"/>
      <c r="DX6" s="94" t="s">
        <v>178</v>
      </c>
      <c r="DY6" s="223"/>
      <c r="DZ6" s="223"/>
      <c r="EA6" s="223"/>
      <c r="EB6" s="9" t="s">
        <v>205</v>
      </c>
      <c r="EC6" s="230"/>
      <c r="ED6" s="230"/>
      <c r="EE6" s="230"/>
    </row>
    <row r="7" spans="1:141" x14ac:dyDescent="0.2">
      <c r="A7" s="11" t="str">
        <f>"PI"&amp;": "&amp;PI_Name</f>
        <v xml:space="preserve">PI: </v>
      </c>
      <c r="B7" s="222"/>
      <c r="C7" s="1"/>
      <c r="D7" s="1"/>
      <c r="E7" s="1"/>
      <c r="F7" s="1"/>
      <c r="G7" s="1"/>
      <c r="H7" s="222"/>
      <c r="I7" s="139" t="s">
        <v>198</v>
      </c>
      <c r="J7" s="230"/>
      <c r="K7" s="230"/>
      <c r="L7" s="230"/>
      <c r="T7" s="226"/>
      <c r="U7" s="95" t="s">
        <v>142</v>
      </c>
      <c r="V7" s="96"/>
      <c r="W7" s="96"/>
      <c r="X7" s="96"/>
      <c r="Y7" s="139" t="s">
        <v>211</v>
      </c>
      <c r="Z7" s="238" t="str">
        <f>IF(AND(Z6="Final",AB30&gt;500),TEXT(AB30,"$#,##0.00")&amp;" Please Refund to RSF",TEXT(AB30,"$#,##0.00"))</f>
        <v>$0.00</v>
      </c>
      <c r="AA7" s="238"/>
      <c r="AB7" s="239"/>
      <c r="AC7" s="222"/>
      <c r="AD7" s="139" t="s">
        <v>198</v>
      </c>
      <c r="AE7" s="223"/>
      <c r="AF7" s="223"/>
      <c r="AG7" s="223"/>
      <c r="AS7" s="226"/>
      <c r="AT7" s="95" t="str">
        <f>$U7</f>
        <v>Period 1</v>
      </c>
      <c r="AU7" s="95"/>
      <c r="AV7" s="95"/>
      <c r="AW7" s="97"/>
      <c r="AX7" s="161" t="s">
        <v>143</v>
      </c>
      <c r="AY7" s="96"/>
      <c r="AZ7" s="96"/>
      <c r="BA7" s="96"/>
      <c r="BB7" s="139" t="s">
        <v>211</v>
      </c>
      <c r="BC7" s="238" t="str">
        <f>IF(AND(BC6="Final",BI30&gt;500),TEXT(BI30,"$#,##0.00")&amp;" Please Refund to RSF",TEXT(BI30,"$#,##0.00"))</f>
        <v>$0.00</v>
      </c>
      <c r="BD7" s="238"/>
      <c r="BE7" s="239"/>
      <c r="BJ7" s="222"/>
      <c r="BK7" s="139" t="s">
        <v>198</v>
      </c>
      <c r="BL7" s="230"/>
      <c r="BM7" s="230"/>
      <c r="BN7" s="230"/>
      <c r="BZ7" s="226"/>
      <c r="CA7" s="95" t="str">
        <f t="shared" ref="CA7:CA9" si="0">$U7</f>
        <v>Period 1</v>
      </c>
      <c r="CB7" s="95"/>
      <c r="CC7" s="95"/>
      <c r="CD7" s="97"/>
      <c r="CE7" s="95" t="str">
        <f t="shared" ref="CE7:CE9" si="1">$AX7</f>
        <v>Period 2</v>
      </c>
      <c r="CF7" s="96"/>
      <c r="CG7" s="96"/>
      <c r="CH7" s="97"/>
      <c r="CI7" s="95" t="s">
        <v>144</v>
      </c>
      <c r="CJ7" s="96"/>
      <c r="CK7" s="96"/>
      <c r="CL7" s="96"/>
      <c r="CM7" s="139" t="s">
        <v>211</v>
      </c>
      <c r="CN7" s="238" t="str">
        <f>IF(AND(CN6="Final",CT30&gt;500),TEXT(CT30,"$#,##0.00")&amp;" Please Refund to RSF",TEXT(CT30,"$#,##0.00"))</f>
        <v>$0.00</v>
      </c>
      <c r="CO7" s="238"/>
      <c r="CP7" s="239"/>
      <c r="CU7" s="222"/>
      <c r="CV7" s="139" t="s">
        <v>198</v>
      </c>
      <c r="CW7" s="230"/>
      <c r="CX7" s="230"/>
      <c r="CY7" s="230"/>
      <c r="DK7" s="226"/>
      <c r="DL7" s="95" t="str">
        <f t="shared" ref="DL7:DL9" si="2">$U7</f>
        <v>Period 1</v>
      </c>
      <c r="DM7" s="95"/>
      <c r="DN7" s="95"/>
      <c r="DO7" s="97"/>
      <c r="DP7" s="95" t="str">
        <f t="shared" ref="DP7:DP9" si="3">$AX7</f>
        <v>Period 2</v>
      </c>
      <c r="DQ7" s="96"/>
      <c r="DR7" s="96"/>
      <c r="DS7" s="97"/>
      <c r="DT7" s="95" t="str">
        <f t="shared" ref="DT7:DT9" si="4">$CI7</f>
        <v>Period 3</v>
      </c>
      <c r="DU7" s="96"/>
      <c r="DV7" s="96"/>
      <c r="DW7" s="97"/>
      <c r="DX7" s="95" t="s">
        <v>170</v>
      </c>
      <c r="DY7" s="96"/>
      <c r="DZ7" s="96"/>
      <c r="EA7" s="96"/>
      <c r="EB7" s="139" t="s">
        <v>211</v>
      </c>
      <c r="EC7" s="238" t="str">
        <f>IF(AND(EC6="Final",EI30&gt;500),TEXT(EI30,"$#,##0.00")&amp;" Please Refund to RSF",TEXT(EI30,"$#,##0.00"))</f>
        <v>$0.00</v>
      </c>
      <c r="ED7" s="238"/>
      <c r="EE7" s="239"/>
    </row>
    <row r="8" spans="1:141" ht="12.75" customHeight="1" x14ac:dyDescent="0.2">
      <c r="A8" s="15" t="str">
        <f>"Grant Amount: "&amp;TEXT(grant_amount,"$0,000") &amp;IF('Admin-Will be Hidden'!$C$7&lt;&gt;"", " Rev: "&amp;TEXT('Admin-Will be Hidden'!$C$7, "$0,000"),"")</f>
        <v>Grant Amount: $0,000</v>
      </c>
      <c r="B8" s="15"/>
      <c r="C8" s="1"/>
      <c r="F8" s="1"/>
      <c r="G8" s="1"/>
      <c r="I8" s="98"/>
      <c r="J8" s="99"/>
      <c r="K8" s="99"/>
      <c r="L8" s="99"/>
      <c r="N8" s="100"/>
      <c r="O8" s="99"/>
      <c r="P8" s="99"/>
      <c r="Q8" s="99"/>
      <c r="U8" s="101" t="str">
        <f>TEXT(start_period_1, "mmm dd, yyyy")&amp;" - "&amp;TEXT(end_period_1, "mmm dd, yyyy")</f>
        <v xml:space="preserve"> - </v>
      </c>
      <c r="V8" s="102"/>
      <c r="W8" s="102"/>
      <c r="X8" s="102"/>
      <c r="AD8" s="98"/>
      <c r="AE8" s="99"/>
      <c r="AF8" s="99"/>
      <c r="AG8" s="99"/>
      <c r="AI8" s="100"/>
      <c r="AJ8" s="99"/>
      <c r="AK8" s="99"/>
      <c r="AL8" s="99"/>
      <c r="AM8" s="100"/>
      <c r="AN8" s="99"/>
      <c r="AO8" s="99"/>
      <c r="AP8" s="99"/>
      <c r="AT8" s="101" t="str">
        <f t="shared" ref="AT8:AT9" si="5">$U8</f>
        <v xml:space="preserve"> - </v>
      </c>
      <c r="AU8" s="101"/>
      <c r="AV8" s="101"/>
      <c r="AW8" s="103"/>
      <c r="AX8" s="101" t="str">
        <f>TEXT(start_period_2, "mmm dd, yyyy")&amp;" - "&amp;TEXT(end_period_2, "mmm dd, yyyy")</f>
        <v xml:space="preserve"> - </v>
      </c>
      <c r="AY8" s="102"/>
      <c r="AZ8" s="102"/>
      <c r="BA8" s="102"/>
      <c r="BK8" s="98"/>
      <c r="BL8" s="99"/>
      <c r="BM8" s="99"/>
      <c r="BN8" s="99"/>
      <c r="BP8" s="100"/>
      <c r="BQ8" s="99"/>
      <c r="BR8" s="99"/>
      <c r="BS8" s="99"/>
      <c r="BT8" s="100"/>
      <c r="BU8" s="99"/>
      <c r="BV8" s="99"/>
      <c r="BW8" s="99"/>
      <c r="CA8" s="101" t="str">
        <f t="shared" si="0"/>
        <v xml:space="preserve"> - </v>
      </c>
      <c r="CB8" s="101"/>
      <c r="CC8" s="101"/>
      <c r="CD8" s="103"/>
      <c r="CE8" s="101" t="str">
        <f t="shared" si="1"/>
        <v xml:space="preserve"> - </v>
      </c>
      <c r="CF8" s="102"/>
      <c r="CG8" s="102"/>
      <c r="CH8" s="103"/>
      <c r="CI8" s="101" t="str">
        <f>TEXT(start_period_3, "mmm dd, yyyy")&amp;" - "&amp;TEXT(end_period_3, "mmm dd, yyyy")</f>
        <v xml:space="preserve"> - </v>
      </c>
      <c r="CJ8" s="102"/>
      <c r="CK8" s="102"/>
      <c r="CL8" s="102"/>
      <c r="CV8" s="98"/>
      <c r="CW8" s="99"/>
      <c r="CX8" s="99"/>
      <c r="CY8" s="99"/>
      <c r="DA8" s="100"/>
      <c r="DB8" s="99"/>
      <c r="DC8" s="99"/>
      <c r="DD8" s="99"/>
      <c r="DE8" s="100"/>
      <c r="DF8" s="99"/>
      <c r="DG8" s="99"/>
      <c r="DH8" s="99"/>
      <c r="DL8" s="101" t="str">
        <f t="shared" si="2"/>
        <v xml:space="preserve"> - </v>
      </c>
      <c r="DM8" s="101"/>
      <c r="DN8" s="101"/>
      <c r="DO8" s="103"/>
      <c r="DP8" s="101" t="str">
        <f t="shared" si="3"/>
        <v xml:space="preserve"> - </v>
      </c>
      <c r="DQ8" s="102"/>
      <c r="DR8" s="102"/>
      <c r="DS8" s="103"/>
      <c r="DT8" s="101" t="str">
        <f t="shared" si="4"/>
        <v xml:space="preserve"> - </v>
      </c>
      <c r="DU8" s="102"/>
      <c r="DV8" s="102"/>
      <c r="DW8" s="103"/>
      <c r="DX8" s="101" t="str">
        <f>TEXT(start_period_4, "mmm dd, yyyy")&amp;" - "&amp;TEXT(end_period_4, "mmm dd, yyyy")</f>
        <v xml:space="preserve"> - </v>
      </c>
      <c r="DY8" s="102"/>
      <c r="DZ8" s="102"/>
      <c r="EA8" s="102"/>
    </row>
    <row r="9" spans="1:141" ht="26.25" thickBot="1" x14ac:dyDescent="0.25">
      <c r="A9" s="104" t="str">
        <f>"Fluxx Grant: "&amp;ref_number</f>
        <v xml:space="preserve">Fluxx Grant: </v>
      </c>
      <c r="B9" s="104"/>
      <c r="C9" s="105" t="s">
        <v>71</v>
      </c>
      <c r="D9" s="105" t="s">
        <v>155</v>
      </c>
      <c r="E9" s="105" t="s">
        <v>156</v>
      </c>
      <c r="F9" s="104"/>
      <c r="G9" s="104"/>
      <c r="H9" s="106"/>
      <c r="I9" s="109" t="s">
        <v>203</v>
      </c>
      <c r="J9" s="109"/>
      <c r="K9" s="109"/>
      <c r="L9" s="108"/>
      <c r="M9" s="106"/>
      <c r="N9" s="109" t="s">
        <v>204</v>
      </c>
      <c r="O9" s="109"/>
      <c r="P9" s="109"/>
      <c r="Q9" s="109"/>
      <c r="R9" s="106"/>
      <c r="S9" s="106"/>
      <c r="T9" s="106"/>
      <c r="U9" s="107" t="s">
        <v>146</v>
      </c>
      <c r="V9" s="109"/>
      <c r="W9" s="109"/>
      <c r="X9" s="108"/>
      <c r="Y9" s="107" t="s">
        <v>149</v>
      </c>
      <c r="Z9" s="129"/>
      <c r="AA9" s="129"/>
      <c r="AB9" s="129"/>
      <c r="AC9" s="106"/>
      <c r="AD9" s="109" t="s">
        <v>203</v>
      </c>
      <c r="AE9" s="109"/>
      <c r="AF9" s="109"/>
      <c r="AG9" s="108"/>
      <c r="AH9" s="106"/>
      <c r="AI9" s="109" t="s">
        <v>204</v>
      </c>
      <c r="AJ9" s="109"/>
      <c r="AK9" s="109"/>
      <c r="AL9" s="108"/>
      <c r="AM9" s="109" t="s">
        <v>214</v>
      </c>
      <c r="AN9" s="109"/>
      <c r="AO9" s="109"/>
      <c r="AP9" s="109"/>
      <c r="AQ9" s="106"/>
      <c r="AR9" s="106"/>
      <c r="AS9" s="106"/>
      <c r="AT9" s="107" t="str">
        <f t="shared" si="5"/>
        <v>Actual</v>
      </c>
      <c r="AU9" s="107"/>
      <c r="AV9" s="107"/>
      <c r="AW9" s="108"/>
      <c r="AX9" s="107" t="s">
        <v>146</v>
      </c>
      <c r="AY9" s="109"/>
      <c r="AZ9" s="109"/>
      <c r="BA9" s="108"/>
      <c r="BB9" s="107" t="str">
        <f>"Total Actuals as of "&amp;TEXT(end_period_2, "mmm dd, yyyy")</f>
        <v xml:space="preserve">Total Actuals as of </v>
      </c>
      <c r="BC9" s="129"/>
      <c r="BD9" s="129"/>
      <c r="BE9" s="134"/>
      <c r="BF9" s="107" t="s">
        <v>149</v>
      </c>
      <c r="BG9" s="129"/>
      <c r="BH9" s="129"/>
      <c r="BI9" s="129"/>
      <c r="BJ9" s="106"/>
      <c r="BK9" s="109" t="s">
        <v>203</v>
      </c>
      <c r="BL9" s="109"/>
      <c r="BM9" s="109"/>
      <c r="BN9" s="108"/>
      <c r="BO9" s="106"/>
      <c r="BP9" s="109" t="s">
        <v>204</v>
      </c>
      <c r="BQ9" s="109"/>
      <c r="BR9" s="109"/>
      <c r="BS9" s="108"/>
      <c r="BT9" s="109" t="s">
        <v>214</v>
      </c>
      <c r="BU9" s="109"/>
      <c r="BV9" s="109"/>
      <c r="BW9" s="109"/>
      <c r="BX9" s="106"/>
      <c r="BY9" s="106"/>
      <c r="BZ9" s="106"/>
      <c r="CA9" s="107" t="str">
        <f t="shared" si="0"/>
        <v>Actual</v>
      </c>
      <c r="CB9" s="107"/>
      <c r="CC9" s="107"/>
      <c r="CD9" s="108"/>
      <c r="CE9" s="107" t="str">
        <f t="shared" si="1"/>
        <v>Actual</v>
      </c>
      <c r="CF9" s="109"/>
      <c r="CG9" s="109"/>
      <c r="CH9" s="108"/>
      <c r="CI9" s="107" t="s">
        <v>146</v>
      </c>
      <c r="CJ9" s="109"/>
      <c r="CK9" s="109"/>
      <c r="CL9" s="108"/>
      <c r="CM9" s="107" t="str">
        <f>"Total Actuals as of "&amp;TEXT(end_period_3, "mmm dd, yyyy")</f>
        <v xml:space="preserve">Total Actuals as of </v>
      </c>
      <c r="CN9" s="129"/>
      <c r="CO9" s="129"/>
      <c r="CP9" s="134"/>
      <c r="CQ9" s="107" t="s">
        <v>149</v>
      </c>
      <c r="CR9" s="129"/>
      <c r="CS9" s="129"/>
      <c r="CT9" s="129"/>
      <c r="CU9" s="106"/>
      <c r="CV9" s="109" t="s">
        <v>203</v>
      </c>
      <c r="CW9" s="109"/>
      <c r="CX9" s="109"/>
      <c r="CY9" s="108"/>
      <c r="CZ9" s="106"/>
      <c r="DA9" s="109" t="s">
        <v>204</v>
      </c>
      <c r="DB9" s="109"/>
      <c r="DC9" s="109"/>
      <c r="DD9" s="108"/>
      <c r="DE9" s="109" t="s">
        <v>214</v>
      </c>
      <c r="DF9" s="109"/>
      <c r="DG9" s="109"/>
      <c r="DH9" s="109"/>
      <c r="DI9" s="106"/>
      <c r="DJ9" s="106"/>
      <c r="DK9" s="106"/>
      <c r="DL9" s="107" t="str">
        <f t="shared" si="2"/>
        <v>Actual</v>
      </c>
      <c r="DM9" s="107"/>
      <c r="DN9" s="107"/>
      <c r="DO9" s="108"/>
      <c r="DP9" s="107" t="str">
        <f t="shared" si="3"/>
        <v>Actual</v>
      </c>
      <c r="DQ9" s="109"/>
      <c r="DR9" s="109"/>
      <c r="DS9" s="108"/>
      <c r="DT9" s="107" t="str">
        <f t="shared" si="4"/>
        <v>Actual</v>
      </c>
      <c r="DU9" s="109"/>
      <c r="DV9" s="109"/>
      <c r="DW9" s="108"/>
      <c r="DX9" s="107" t="s">
        <v>146</v>
      </c>
      <c r="DY9" s="109"/>
      <c r="DZ9" s="109"/>
      <c r="EA9" s="108"/>
      <c r="EB9" s="107" t="str">
        <f>"Total Actuals as of "&amp;TEXT(end_period_4, "mmm dd, yyyy")</f>
        <v xml:space="preserve">Total Actuals as of </v>
      </c>
      <c r="EC9" s="129"/>
      <c r="ED9" s="129"/>
      <c r="EE9" s="134"/>
      <c r="EF9" s="107" t="s">
        <v>149</v>
      </c>
      <c r="EG9" s="129"/>
      <c r="EH9" s="129"/>
      <c r="EI9" s="129"/>
      <c r="EJ9" s="106"/>
      <c r="EK9" s="106"/>
    </row>
    <row r="10" spans="1:141" ht="25.5" x14ac:dyDescent="0.2">
      <c r="A10" s="111" t="s">
        <v>63</v>
      </c>
      <c r="B10" s="112"/>
      <c r="C10" s="112" t="str">
        <f>PROPER(grantee_org)</f>
        <v/>
      </c>
      <c r="D10" s="112" t="str">
        <f>PROPER(subcontractor1)</f>
        <v/>
      </c>
      <c r="E10" s="112" t="str">
        <f>PROPER(subcontractor2)</f>
        <v/>
      </c>
      <c r="F10" s="112"/>
      <c r="G10" s="112" t="s">
        <v>55</v>
      </c>
      <c r="H10" s="18"/>
      <c r="I10" s="112" t="str">
        <f>PROPER(grantee_org)</f>
        <v/>
      </c>
      <c r="J10" s="112" t="str">
        <f>PROPER(subcontractor1)</f>
        <v/>
      </c>
      <c r="K10" s="112" t="str">
        <f>PROPER(subcontractor2)</f>
        <v/>
      </c>
      <c r="L10" s="113" t="s">
        <v>55</v>
      </c>
      <c r="M10" s="18"/>
      <c r="N10" s="112" t="str">
        <f>PROPER(grantee_org)</f>
        <v/>
      </c>
      <c r="O10" s="112" t="str">
        <f>PROPER(subcontractor1)</f>
        <v/>
      </c>
      <c r="P10" s="112" t="str">
        <f>PROPER(subcontractor2)</f>
        <v/>
      </c>
      <c r="Q10" s="112" t="s">
        <v>55</v>
      </c>
      <c r="R10" s="18"/>
      <c r="S10" s="18"/>
      <c r="T10" s="18"/>
      <c r="U10" s="112" t="str">
        <f>PROPER(grantee_org)</f>
        <v/>
      </c>
      <c r="V10" s="112" t="str">
        <f>PROPER(subcontractor1)</f>
        <v/>
      </c>
      <c r="W10" s="112" t="str">
        <f>PROPER(subcontractor2)</f>
        <v/>
      </c>
      <c r="X10" s="113" t="s">
        <v>164</v>
      </c>
      <c r="Y10" s="112" t="str">
        <f>PROPER(grantee_org)</f>
        <v/>
      </c>
      <c r="Z10" s="112" t="str">
        <f>PROPER(subcontractor1)</f>
        <v/>
      </c>
      <c r="AA10" s="112" t="str">
        <f>PROPER(subcontractor2)</f>
        <v/>
      </c>
      <c r="AB10" s="112" t="s">
        <v>26</v>
      </c>
      <c r="AC10" s="18"/>
      <c r="AD10" s="112" t="str">
        <f>PROPER(grantee_org)</f>
        <v/>
      </c>
      <c r="AE10" s="112" t="str">
        <f>PROPER(subcontractor1)</f>
        <v/>
      </c>
      <c r="AF10" s="112" t="str">
        <f>PROPER(subcontractor2)</f>
        <v/>
      </c>
      <c r="AG10" s="113" t="s">
        <v>55</v>
      </c>
      <c r="AH10" s="18"/>
      <c r="AI10" s="112" t="str">
        <f>PROPER(grantee_org)</f>
        <v/>
      </c>
      <c r="AJ10" s="112" t="str">
        <f>PROPER(subcontractor1)</f>
        <v/>
      </c>
      <c r="AK10" s="112" t="str">
        <f>PROPER(subcontractor2)</f>
        <v/>
      </c>
      <c r="AL10" s="113" t="s">
        <v>55</v>
      </c>
      <c r="AM10" s="112" t="str">
        <f>PROPER(grantee_org)</f>
        <v/>
      </c>
      <c r="AN10" s="112" t="str">
        <f>PROPER(subcontractor1)</f>
        <v/>
      </c>
      <c r="AO10" s="112" t="str">
        <f>PROPER(subcontractor2)</f>
        <v/>
      </c>
      <c r="AP10" s="112" t="s">
        <v>55</v>
      </c>
      <c r="AQ10" s="18"/>
      <c r="AR10" s="18"/>
      <c r="AS10" s="18"/>
      <c r="AT10" s="112" t="str">
        <f>PROPER(grantee_org)</f>
        <v/>
      </c>
      <c r="AU10" s="112" t="str">
        <f>PROPER(subcontractor1)</f>
        <v/>
      </c>
      <c r="AV10" s="112" t="str">
        <f>PROPER(subcontractor2)</f>
        <v/>
      </c>
      <c r="AW10" s="113" t="s">
        <v>164</v>
      </c>
      <c r="AX10" s="112" t="str">
        <f>PROPER(grantee_org)</f>
        <v/>
      </c>
      <c r="AY10" s="112" t="str">
        <f>PROPER(subcontractor1)</f>
        <v/>
      </c>
      <c r="AZ10" s="112" t="str">
        <f>PROPER(subcontractor2)</f>
        <v/>
      </c>
      <c r="BA10" s="113" t="s">
        <v>167</v>
      </c>
      <c r="BB10" s="112" t="str">
        <f>PROPER(grantee_org)</f>
        <v/>
      </c>
      <c r="BC10" s="112" t="str">
        <f>PROPER(subcontractor1)</f>
        <v/>
      </c>
      <c r="BD10" s="112" t="str">
        <f>PROPER(subcontractor2)</f>
        <v/>
      </c>
      <c r="BE10" s="113" t="s">
        <v>26</v>
      </c>
      <c r="BF10" s="112" t="str">
        <f>PROPER(grantee_org)</f>
        <v/>
      </c>
      <c r="BG10" s="112" t="str">
        <f>PROPER(subcontractor1)</f>
        <v/>
      </c>
      <c r="BH10" s="112" t="str">
        <f>PROPER(subcontractor2)</f>
        <v/>
      </c>
      <c r="BI10" s="112" t="s">
        <v>26</v>
      </c>
      <c r="BJ10" s="18"/>
      <c r="BK10" s="112" t="str">
        <f>PROPER(grantee_org)</f>
        <v/>
      </c>
      <c r="BL10" s="112" t="str">
        <f>PROPER(subcontractor1)</f>
        <v/>
      </c>
      <c r="BM10" s="112" t="str">
        <f>PROPER(subcontractor2)</f>
        <v/>
      </c>
      <c r="BN10" s="113" t="s">
        <v>55</v>
      </c>
      <c r="BO10" s="18"/>
      <c r="BP10" s="112" t="str">
        <f>PROPER(grantee_org)</f>
        <v/>
      </c>
      <c r="BQ10" s="112" t="str">
        <f>PROPER(subcontractor1)</f>
        <v/>
      </c>
      <c r="BR10" s="112" t="str">
        <f>PROPER(subcontractor2)</f>
        <v/>
      </c>
      <c r="BS10" s="113" t="s">
        <v>55</v>
      </c>
      <c r="BT10" s="112" t="str">
        <f>PROPER(grantee_org)</f>
        <v/>
      </c>
      <c r="BU10" s="112" t="str">
        <f>PROPER(subcontractor1)</f>
        <v/>
      </c>
      <c r="BV10" s="112" t="str">
        <f>PROPER(subcontractor2)</f>
        <v/>
      </c>
      <c r="BW10" s="112" t="s">
        <v>55</v>
      </c>
      <c r="BX10" s="18"/>
      <c r="BY10" s="18"/>
      <c r="BZ10" s="18"/>
      <c r="CA10" s="112" t="str">
        <f>PROPER(grantee_org)</f>
        <v/>
      </c>
      <c r="CB10" s="112" t="str">
        <f>PROPER(subcontractor1)</f>
        <v/>
      </c>
      <c r="CC10" s="112" t="str">
        <f>PROPER(subcontractor2)</f>
        <v/>
      </c>
      <c r="CD10" s="113" t="s">
        <v>164</v>
      </c>
      <c r="CE10" s="112" t="str">
        <f>PROPER(grantee_org)</f>
        <v/>
      </c>
      <c r="CF10" s="112" t="str">
        <f>PROPER(subcontractor1)</f>
        <v/>
      </c>
      <c r="CG10" s="112" t="str">
        <f>PROPER(subcontractor2)</f>
        <v/>
      </c>
      <c r="CH10" s="113" t="s">
        <v>167</v>
      </c>
      <c r="CI10" s="112" t="str">
        <f>PROPER(grantee_org)</f>
        <v/>
      </c>
      <c r="CJ10" s="112" t="str">
        <f>PROPER(subcontractor1)</f>
        <v/>
      </c>
      <c r="CK10" s="112" t="str">
        <f>PROPER(subcontractor2)</f>
        <v/>
      </c>
      <c r="CL10" s="113" t="s">
        <v>169</v>
      </c>
      <c r="CM10" s="112" t="str">
        <f>PROPER(grantee_org)</f>
        <v/>
      </c>
      <c r="CN10" s="112" t="str">
        <f>PROPER(subcontractor1)</f>
        <v/>
      </c>
      <c r="CO10" s="112" t="str">
        <f>PROPER(subcontractor2)</f>
        <v/>
      </c>
      <c r="CP10" s="113" t="s">
        <v>26</v>
      </c>
      <c r="CQ10" s="112" t="str">
        <f>PROPER(grantee_org)</f>
        <v/>
      </c>
      <c r="CR10" s="112" t="str">
        <f>PROPER(subcontractor1)</f>
        <v/>
      </c>
      <c r="CS10" s="112" t="str">
        <f>PROPER(subcontractor2)</f>
        <v/>
      </c>
      <c r="CT10" s="112" t="s">
        <v>26</v>
      </c>
      <c r="CU10" s="18"/>
      <c r="CV10" s="112" t="str">
        <f>PROPER(grantee_org)</f>
        <v/>
      </c>
      <c r="CW10" s="112" t="str">
        <f>PROPER(subcontractor1)</f>
        <v/>
      </c>
      <c r="CX10" s="112" t="str">
        <f>PROPER(subcontractor2)</f>
        <v/>
      </c>
      <c r="CY10" s="113" t="s">
        <v>55</v>
      </c>
      <c r="CZ10" s="18"/>
      <c r="DA10" s="112" t="str">
        <f>PROPER(grantee_org)</f>
        <v/>
      </c>
      <c r="DB10" s="112" t="str">
        <f>PROPER(subcontractor1)</f>
        <v/>
      </c>
      <c r="DC10" s="112" t="str">
        <f>PROPER(subcontractor2)</f>
        <v/>
      </c>
      <c r="DD10" s="113" t="s">
        <v>55</v>
      </c>
      <c r="DE10" s="112" t="str">
        <f>PROPER(grantee_org)</f>
        <v/>
      </c>
      <c r="DF10" s="112" t="str">
        <f>PROPER(subcontractor1)</f>
        <v/>
      </c>
      <c r="DG10" s="112" t="str">
        <f>PROPER(subcontractor2)</f>
        <v/>
      </c>
      <c r="DH10" s="112" t="s">
        <v>55</v>
      </c>
      <c r="DI10" s="18"/>
      <c r="DJ10" s="18"/>
      <c r="DK10" s="18"/>
      <c r="DL10" s="112" t="str">
        <f>PROPER(grantee_org)</f>
        <v/>
      </c>
      <c r="DM10" s="112" t="str">
        <f>PROPER(subcontractor1)</f>
        <v/>
      </c>
      <c r="DN10" s="112" t="str">
        <f>PROPER(subcontractor2)</f>
        <v/>
      </c>
      <c r="DO10" s="113" t="s">
        <v>164</v>
      </c>
      <c r="DP10" s="112" t="str">
        <f>PROPER(grantee_org)</f>
        <v/>
      </c>
      <c r="DQ10" s="112" t="str">
        <f>PROPER(subcontractor1)</f>
        <v/>
      </c>
      <c r="DR10" s="112" t="str">
        <f>PROPER(subcontractor2)</f>
        <v/>
      </c>
      <c r="DS10" s="113" t="s">
        <v>167</v>
      </c>
      <c r="DT10" s="112" t="str">
        <f>PROPER(grantee_org)</f>
        <v/>
      </c>
      <c r="DU10" s="112" t="str">
        <f>PROPER(subcontractor1)</f>
        <v/>
      </c>
      <c r="DV10" s="112" t="str">
        <f>PROPER(subcontractor2)</f>
        <v/>
      </c>
      <c r="DW10" s="113" t="s">
        <v>169</v>
      </c>
      <c r="DX10" s="112" t="str">
        <f>PROPER(grantee_org)</f>
        <v/>
      </c>
      <c r="DY10" s="112" t="str">
        <f>PROPER(subcontractor1)</f>
        <v/>
      </c>
      <c r="DZ10" s="112" t="str">
        <f>PROPER(subcontractor2)</f>
        <v/>
      </c>
      <c r="EA10" s="113" t="s">
        <v>172</v>
      </c>
      <c r="EB10" s="112" t="str">
        <f>PROPER(grantee_org)</f>
        <v/>
      </c>
      <c r="EC10" s="112" t="str">
        <f>PROPER(subcontractor1)</f>
        <v/>
      </c>
      <c r="ED10" s="112" t="str">
        <f>PROPER(subcontractor2)</f>
        <v/>
      </c>
      <c r="EE10" s="113" t="s">
        <v>26</v>
      </c>
      <c r="EF10" s="112" t="str">
        <f>PROPER(grantee_org)</f>
        <v/>
      </c>
      <c r="EG10" s="112" t="str">
        <f>PROPER(subcontractor1)</f>
        <v/>
      </c>
      <c r="EH10" s="112" t="str">
        <f>PROPER(subcontractor2)</f>
        <v/>
      </c>
      <c r="EI10" s="112" t="s">
        <v>26</v>
      </c>
      <c r="EJ10" s="18"/>
      <c r="EK10" s="18"/>
    </row>
    <row r="11" spans="1:141" ht="15" x14ac:dyDescent="0.25">
      <c r="A11" s="9" t="s">
        <v>64</v>
      </c>
      <c r="C11" s="117">
        <f>org_pi</f>
        <v>0</v>
      </c>
      <c r="D11" s="117" cm="1">
        <f t="array" ref="D11">sub1_pi</f>
        <v>0</v>
      </c>
      <c r="E11" s="117">
        <f>sub2_pi</f>
        <v>0</v>
      </c>
      <c r="F11" s="10"/>
      <c r="G11" s="117">
        <f>SUM(C11:F11)</f>
        <v>0</v>
      </c>
      <c r="I11" s="130"/>
      <c r="J11" s="131"/>
      <c r="K11" s="131"/>
      <c r="L11" s="122">
        <f>SUM(I11:K11)</f>
        <v>0</v>
      </c>
      <c r="N11" s="125">
        <f t="shared" ref="N11:P16" si="6">C11+I11</f>
        <v>0</v>
      </c>
      <c r="O11" s="117">
        <f t="shared" si="6"/>
        <v>0</v>
      </c>
      <c r="P11" s="117">
        <f t="shared" si="6"/>
        <v>0</v>
      </c>
      <c r="Q11" s="117">
        <f>SUM(N11:P11)</f>
        <v>0</v>
      </c>
      <c r="U11" s="84"/>
      <c r="V11" s="84"/>
      <c r="W11" s="84"/>
      <c r="X11" s="122">
        <f>SUM(U11:W11)</f>
        <v>0</v>
      </c>
      <c r="Y11" s="125">
        <f>N11-U11</f>
        <v>0</v>
      </c>
      <c r="Z11" s="117">
        <f t="shared" ref="Y11:AA16" si="7">O11-V11</f>
        <v>0</v>
      </c>
      <c r="AA11" s="117">
        <f t="shared" si="7"/>
        <v>0</v>
      </c>
      <c r="AB11" s="117">
        <f>SUM(Y11:AA11)</f>
        <v>0</v>
      </c>
      <c r="AD11" s="130"/>
      <c r="AE11" s="131"/>
      <c r="AF11" s="131"/>
      <c r="AG11" s="122">
        <f>SUM(AD11:AF11)</f>
        <v>0</v>
      </c>
      <c r="AI11" s="125">
        <f t="shared" ref="AI11:AK16" si="8">N11+AD11</f>
        <v>0</v>
      </c>
      <c r="AJ11" s="117">
        <f t="shared" si="8"/>
        <v>0</v>
      </c>
      <c r="AK11" s="117">
        <f t="shared" si="8"/>
        <v>0</v>
      </c>
      <c r="AL11" s="128">
        <f>SUM(AI11:AK11)</f>
        <v>0</v>
      </c>
      <c r="AM11" s="125">
        <f t="shared" ref="AM11:AO16" si="9">AI11-U11</f>
        <v>0</v>
      </c>
      <c r="AN11" s="117">
        <f t="shared" si="9"/>
        <v>0</v>
      </c>
      <c r="AO11" s="117">
        <f t="shared" si="9"/>
        <v>0</v>
      </c>
      <c r="AP11" s="117">
        <f>SUM(AM11:AO11)</f>
        <v>0</v>
      </c>
      <c r="AT11" s="117">
        <f>$U11</f>
        <v>0</v>
      </c>
      <c r="AU11" s="117">
        <f>$V11</f>
        <v>0</v>
      </c>
      <c r="AV11" s="117">
        <f>$W11</f>
        <v>0</v>
      </c>
      <c r="AW11" s="128">
        <f>$X11</f>
        <v>0</v>
      </c>
      <c r="AX11" s="84"/>
      <c r="AY11" s="84"/>
      <c r="AZ11" s="84"/>
      <c r="BA11" s="122">
        <f>SUM(AX11:AZ11)</f>
        <v>0</v>
      </c>
      <c r="BB11" s="125">
        <f>SUMIFS($AT11:$BA11,$AT$10:$BA$10,BB$10)</f>
        <v>0</v>
      </c>
      <c r="BC11" s="117">
        <f t="shared" ref="BC11:BD16" si="10">SUMIFS($AT11:$BA11,$AT$10:$BA$10,BC$10)</f>
        <v>0</v>
      </c>
      <c r="BD11" s="117">
        <f t="shared" si="10"/>
        <v>0</v>
      </c>
      <c r="BE11" s="128">
        <f>SUM(BB11:BD11)</f>
        <v>0</v>
      </c>
      <c r="BF11" s="125">
        <f>AI11-BB11</f>
        <v>0</v>
      </c>
      <c r="BG11" s="117">
        <f>AJ11-BC11</f>
        <v>0</v>
      </c>
      <c r="BH11" s="117">
        <f t="shared" ref="BF11:BH16" si="11">AK11-BD11</f>
        <v>0</v>
      </c>
      <c r="BI11" s="117">
        <f>SUM(BF11:BH11)</f>
        <v>0</v>
      </c>
      <c r="BK11" s="130"/>
      <c r="BL11" s="131"/>
      <c r="BM11" s="131"/>
      <c r="BN11" s="122">
        <f>SUM(BK11:BM11)</f>
        <v>0</v>
      </c>
      <c r="BP11" s="125">
        <f t="shared" ref="BP11:BR16" si="12">AI11+BK11</f>
        <v>0</v>
      </c>
      <c r="BQ11" s="117">
        <f t="shared" si="12"/>
        <v>0</v>
      </c>
      <c r="BR11" s="117">
        <f t="shared" si="12"/>
        <v>0</v>
      </c>
      <c r="BS11" s="128">
        <f>SUM(BP11:BR11)</f>
        <v>0</v>
      </c>
      <c r="BT11" s="125">
        <f>BP11-BB11</f>
        <v>0</v>
      </c>
      <c r="BU11" s="117">
        <f t="shared" ref="BU11:BU16" si="13">BQ11-BC11</f>
        <v>0</v>
      </c>
      <c r="BV11" s="117">
        <f t="shared" ref="BV11:BV16" si="14">BR11-BD11</f>
        <v>0</v>
      </c>
      <c r="BW11" s="117">
        <f>SUM(BT11:BV11)</f>
        <v>0</v>
      </c>
      <c r="CA11" s="117">
        <f>$U11</f>
        <v>0</v>
      </c>
      <c r="CB11" s="117">
        <f>$V11</f>
        <v>0</v>
      </c>
      <c r="CC11" s="117">
        <f>$W11</f>
        <v>0</v>
      </c>
      <c r="CD11" s="128">
        <f>$X11</f>
        <v>0</v>
      </c>
      <c r="CE11" s="117">
        <f>$AX11</f>
        <v>0</v>
      </c>
      <c r="CF11" s="117">
        <f>$AY11</f>
        <v>0</v>
      </c>
      <c r="CG11" s="117">
        <f>$AZ11</f>
        <v>0</v>
      </c>
      <c r="CH11" s="128">
        <f>$BA11</f>
        <v>0</v>
      </c>
      <c r="CI11" s="84"/>
      <c r="CJ11" s="84"/>
      <c r="CK11" s="84"/>
      <c r="CL11" s="122">
        <f>SUM(CI11:CK11)</f>
        <v>0</v>
      </c>
      <c r="CM11" s="125">
        <f>SUMIFS($CA11:$CL11,$CA$10:$CL$10,CM$10)</f>
        <v>0</v>
      </c>
      <c r="CN11" s="117">
        <f>SUMIFS($CA11:$CL11,$CA$10:$CL$10,CN$10)</f>
        <v>0</v>
      </c>
      <c r="CO11" s="117">
        <f>SUMIFS($CA11:$CL11,$CA$10:$CL$10,CO$10)</f>
        <v>0</v>
      </c>
      <c r="CP11" s="128">
        <f>SUM(CM11:CO11)</f>
        <v>0</v>
      </c>
      <c r="CQ11" s="125">
        <f>BP11-CM11</f>
        <v>0</v>
      </c>
      <c r="CR11" s="117">
        <f t="shared" ref="CR11:CR16" si="15">BQ11-CN11</f>
        <v>0</v>
      </c>
      <c r="CS11" s="117">
        <f t="shared" ref="CS11:CS16" si="16">BR11-CO11</f>
        <v>0</v>
      </c>
      <c r="CT11" s="117">
        <f>SUM(CQ11:CS11)</f>
        <v>0</v>
      </c>
      <c r="CV11" s="130"/>
      <c r="CW11" s="131"/>
      <c r="CX11" s="131"/>
      <c r="CY11" s="122">
        <f>SUM(CV11:CX11)</f>
        <v>0</v>
      </c>
      <c r="DA11" s="125">
        <f t="shared" ref="DA11:DC16" si="17">BP11+CV11</f>
        <v>0</v>
      </c>
      <c r="DB11" s="117">
        <f t="shared" si="17"/>
        <v>0</v>
      </c>
      <c r="DC11" s="117">
        <f t="shared" si="17"/>
        <v>0</v>
      </c>
      <c r="DD11" s="128">
        <f>SUM(DA11:DC11)</f>
        <v>0</v>
      </c>
      <c r="DE11" s="125">
        <f t="shared" ref="DE11:DG16" si="18">DA11-CM11</f>
        <v>0</v>
      </c>
      <c r="DF11" s="117">
        <f t="shared" si="18"/>
        <v>0</v>
      </c>
      <c r="DG11" s="117">
        <f t="shared" si="18"/>
        <v>0</v>
      </c>
      <c r="DH11" s="117">
        <f>SUM(DE11:DG11)</f>
        <v>0</v>
      </c>
      <c r="DL11" s="117">
        <f>$U11</f>
        <v>0</v>
      </c>
      <c r="DM11" s="117">
        <f>$V11</f>
        <v>0</v>
      </c>
      <c r="DN11" s="117">
        <f>$W11</f>
        <v>0</v>
      </c>
      <c r="DO11" s="128">
        <f>$X11</f>
        <v>0</v>
      </c>
      <c r="DP11" s="117">
        <f>$AX11</f>
        <v>0</v>
      </c>
      <c r="DQ11" s="117">
        <f>$AY11</f>
        <v>0</v>
      </c>
      <c r="DR11" s="117">
        <f>$AZ11</f>
        <v>0</v>
      </c>
      <c r="DS11" s="128">
        <f>$BA11</f>
        <v>0</v>
      </c>
      <c r="DT11" s="117">
        <f>$CI11</f>
        <v>0</v>
      </c>
      <c r="DU11" s="117">
        <f>$CJ11</f>
        <v>0</v>
      </c>
      <c r="DV11" s="117">
        <f t="shared" ref="DV11:DV16" si="19">$CK11</f>
        <v>0</v>
      </c>
      <c r="DW11" s="128">
        <f t="shared" ref="DW11:DW16" si="20">$CL11</f>
        <v>0</v>
      </c>
      <c r="DX11" s="84"/>
      <c r="DY11" s="84"/>
      <c r="DZ11" s="84"/>
      <c r="EA11" s="122">
        <f>SUM(DX11:DZ11)</f>
        <v>0</v>
      </c>
      <c r="EB11" s="125">
        <f>SUMIFS($DL11:$EA11,$DL$10:$EA$10,EB$10)</f>
        <v>0</v>
      </c>
      <c r="EC11" s="117">
        <f t="shared" ref="EC11:ED16" si="21">SUMIFS($DL11:$EA11,$DL$10:$EA$10,EC$10)</f>
        <v>0</v>
      </c>
      <c r="ED11" s="117">
        <f t="shared" si="21"/>
        <v>0</v>
      </c>
      <c r="EE11" s="128">
        <f>SUM(EB11:ED11)</f>
        <v>0</v>
      </c>
      <c r="EF11" s="125">
        <f>DA11-EB11</f>
        <v>0</v>
      </c>
      <c r="EG11" s="117">
        <f t="shared" ref="EG11:EG16" si="22">DB11-EC11</f>
        <v>0</v>
      </c>
      <c r="EH11" s="117">
        <f t="shared" ref="EH11:EH16" si="23">DC11-ED11</f>
        <v>0</v>
      </c>
      <c r="EI11" s="117">
        <f>SUM(EF11:EH11)</f>
        <v>0</v>
      </c>
    </row>
    <row r="12" spans="1:141" ht="15" x14ac:dyDescent="0.25">
      <c r="A12" s="9" t="s">
        <v>152</v>
      </c>
      <c r="C12" s="118">
        <f>org_cop1</f>
        <v>0</v>
      </c>
      <c r="D12" s="118">
        <f>sub1_cop1</f>
        <v>0</v>
      </c>
      <c r="E12" s="118">
        <f>sub2_cop1</f>
        <v>0</v>
      </c>
      <c r="F12" s="7"/>
      <c r="G12" s="118">
        <f>SUM(C12:F12)</f>
        <v>0</v>
      </c>
      <c r="I12" s="130"/>
      <c r="J12" s="131"/>
      <c r="K12" s="131"/>
      <c r="L12" s="123">
        <f t="shared" ref="L12:L16" si="24">SUM(I12:K12)</f>
        <v>0</v>
      </c>
      <c r="N12" s="121">
        <f t="shared" si="6"/>
        <v>0</v>
      </c>
      <c r="O12" s="118">
        <f t="shared" si="6"/>
        <v>0</v>
      </c>
      <c r="P12" s="118">
        <f t="shared" si="6"/>
        <v>0</v>
      </c>
      <c r="Q12" s="118">
        <f t="shared" ref="Q12:Q16" si="25">SUM(N12:P12)</f>
        <v>0</v>
      </c>
      <c r="U12" s="84"/>
      <c r="V12" s="84"/>
      <c r="W12" s="84"/>
      <c r="X12" s="123">
        <f>SUM(U12:W12)</f>
        <v>0</v>
      </c>
      <c r="Y12" s="121">
        <f t="shared" si="7"/>
        <v>0</v>
      </c>
      <c r="Z12" s="118">
        <f t="shared" si="7"/>
        <v>0</v>
      </c>
      <c r="AA12" s="118">
        <f t="shared" si="7"/>
        <v>0</v>
      </c>
      <c r="AB12" s="118">
        <f>SUM(Y12:AA12)</f>
        <v>0</v>
      </c>
      <c r="AD12" s="130"/>
      <c r="AE12" s="131"/>
      <c r="AF12" s="131"/>
      <c r="AG12" s="123">
        <f t="shared" ref="AG12:AG16" si="26">SUM(AD12:AF12)</f>
        <v>0</v>
      </c>
      <c r="AI12" s="121">
        <f t="shared" si="8"/>
        <v>0</v>
      </c>
      <c r="AJ12" s="118">
        <f t="shared" si="8"/>
        <v>0</v>
      </c>
      <c r="AK12" s="118">
        <f t="shared" si="8"/>
        <v>0</v>
      </c>
      <c r="AL12" s="124">
        <f t="shared" ref="AL12:AL16" si="27">SUM(AI12:AK12)</f>
        <v>0</v>
      </c>
      <c r="AM12" s="121">
        <f t="shared" si="9"/>
        <v>0</v>
      </c>
      <c r="AN12" s="118">
        <f t="shared" si="9"/>
        <v>0</v>
      </c>
      <c r="AO12" s="118">
        <f t="shared" si="9"/>
        <v>0</v>
      </c>
      <c r="AP12" s="118">
        <f t="shared" ref="AP12:AP16" si="28">SUM(AM12:AO12)</f>
        <v>0</v>
      </c>
      <c r="AT12" s="118">
        <f t="shared" ref="AT12:AT16" si="29">$U12</f>
        <v>0</v>
      </c>
      <c r="AU12" s="118">
        <f t="shared" ref="AU12:AU16" si="30">$V12</f>
        <v>0</v>
      </c>
      <c r="AV12" s="118">
        <f t="shared" ref="AV12:AV16" si="31">$W12</f>
        <v>0</v>
      </c>
      <c r="AW12" s="124">
        <f t="shared" ref="AW12:AW16" si="32">$X12</f>
        <v>0</v>
      </c>
      <c r="AX12" s="84"/>
      <c r="AY12" s="84"/>
      <c r="AZ12" s="84"/>
      <c r="BA12" s="123">
        <f>SUM(AX12:AZ12)</f>
        <v>0</v>
      </c>
      <c r="BB12" s="121">
        <f t="shared" ref="BB12:BB16" si="33">SUMIFS($AT12:$BA12,$AT$10:$BA$10,BB$10)</f>
        <v>0</v>
      </c>
      <c r="BC12" s="118">
        <f t="shared" si="10"/>
        <v>0</v>
      </c>
      <c r="BD12" s="118">
        <f t="shared" si="10"/>
        <v>0</v>
      </c>
      <c r="BE12" s="124">
        <f>SUM(BB12:BD12)</f>
        <v>0</v>
      </c>
      <c r="BF12" s="121">
        <f t="shared" si="11"/>
        <v>0</v>
      </c>
      <c r="BG12" s="118">
        <f t="shared" si="11"/>
        <v>0</v>
      </c>
      <c r="BH12" s="118">
        <f t="shared" si="11"/>
        <v>0</v>
      </c>
      <c r="BI12" s="118">
        <f>SUM(BF12:BH12)</f>
        <v>0</v>
      </c>
      <c r="BK12" s="130"/>
      <c r="BL12" s="131"/>
      <c r="BM12" s="131"/>
      <c r="BN12" s="123">
        <f t="shared" ref="BN12:BN16" si="34">SUM(BK12:BM12)</f>
        <v>0</v>
      </c>
      <c r="BP12" s="121">
        <f t="shared" si="12"/>
        <v>0</v>
      </c>
      <c r="BQ12" s="118">
        <f t="shared" si="12"/>
        <v>0</v>
      </c>
      <c r="BR12" s="118">
        <f t="shared" si="12"/>
        <v>0</v>
      </c>
      <c r="BS12" s="124">
        <f t="shared" ref="BS12:BS16" si="35">SUM(BP12:BR12)</f>
        <v>0</v>
      </c>
      <c r="BT12" s="121">
        <f t="shared" ref="BT12:BT16" si="36">BP12-BB12</f>
        <v>0</v>
      </c>
      <c r="BU12" s="118">
        <f t="shared" si="13"/>
        <v>0</v>
      </c>
      <c r="BV12" s="118">
        <f t="shared" si="14"/>
        <v>0</v>
      </c>
      <c r="BW12" s="118">
        <f t="shared" ref="BW12:BW16" si="37">SUM(BT12:BV12)</f>
        <v>0</v>
      </c>
      <c r="CA12" s="118">
        <f t="shared" ref="CA12:CA16" si="38">$U12</f>
        <v>0</v>
      </c>
      <c r="CB12" s="118">
        <f t="shared" ref="CB12:CB16" si="39">$V12</f>
        <v>0</v>
      </c>
      <c r="CC12" s="118">
        <f t="shared" ref="CC12:CC16" si="40">$W12</f>
        <v>0</v>
      </c>
      <c r="CD12" s="124">
        <f t="shared" ref="CD12:CD16" si="41">$X12</f>
        <v>0</v>
      </c>
      <c r="CE12" s="118">
        <f t="shared" ref="CE12:CE16" si="42">$AX12</f>
        <v>0</v>
      </c>
      <c r="CF12" s="118">
        <f t="shared" ref="CF12:CF16" si="43">$AY12</f>
        <v>0</v>
      </c>
      <c r="CG12" s="118">
        <f t="shared" ref="CG12:CG16" si="44">$AZ12</f>
        <v>0</v>
      </c>
      <c r="CH12" s="124">
        <f t="shared" ref="CH12:CH16" si="45">$BA12</f>
        <v>0</v>
      </c>
      <c r="CI12" s="84"/>
      <c r="CJ12" s="84"/>
      <c r="CK12" s="84"/>
      <c r="CL12" s="123">
        <f>SUM(CI12:CK12)</f>
        <v>0</v>
      </c>
      <c r="CM12" s="121">
        <f t="shared" ref="CM12:CM16" si="46">SUMIFS($CA12:$CL12,$CA$10:$CL$10,CM$10)</f>
        <v>0</v>
      </c>
      <c r="CN12" s="118">
        <f t="shared" ref="CN12:CO16" si="47">SUMIFS($CA12:$CL12,$CA$10:$CL$10,CN$10)</f>
        <v>0</v>
      </c>
      <c r="CO12" s="118">
        <f t="shared" si="47"/>
        <v>0</v>
      </c>
      <c r="CP12" s="124">
        <f>SUM(CM12:CO12)</f>
        <v>0</v>
      </c>
      <c r="CQ12" s="121">
        <f t="shared" ref="CQ12:CQ16" si="48">BP12-CM12</f>
        <v>0</v>
      </c>
      <c r="CR12" s="118">
        <f t="shared" si="15"/>
        <v>0</v>
      </c>
      <c r="CS12" s="118">
        <f t="shared" si="16"/>
        <v>0</v>
      </c>
      <c r="CT12" s="118">
        <f>SUM(CQ12:CS12)</f>
        <v>0</v>
      </c>
      <c r="CV12" s="130"/>
      <c r="CW12" s="131"/>
      <c r="CX12" s="131"/>
      <c r="CY12" s="123">
        <f t="shared" ref="CY12:CY16" si="49">SUM(CV12:CX12)</f>
        <v>0</v>
      </c>
      <c r="DA12" s="121">
        <f t="shared" si="17"/>
        <v>0</v>
      </c>
      <c r="DB12" s="118">
        <f t="shared" si="17"/>
        <v>0</v>
      </c>
      <c r="DC12" s="118">
        <f t="shared" si="17"/>
        <v>0</v>
      </c>
      <c r="DD12" s="124">
        <f t="shared" ref="DD12:DD16" si="50">SUM(DA12:DC12)</f>
        <v>0</v>
      </c>
      <c r="DE12" s="121">
        <f t="shared" si="18"/>
        <v>0</v>
      </c>
      <c r="DF12" s="118">
        <f t="shared" si="18"/>
        <v>0</v>
      </c>
      <c r="DG12" s="118">
        <f t="shared" si="18"/>
        <v>0</v>
      </c>
      <c r="DH12" s="118">
        <f t="shared" ref="DH12:DH16" si="51">SUM(DE12:DG12)</f>
        <v>0</v>
      </c>
      <c r="DL12" s="118">
        <f t="shared" ref="DL12:DL16" si="52">$U12</f>
        <v>0</v>
      </c>
      <c r="DM12" s="118">
        <f t="shared" ref="DM12:DM16" si="53">$V12</f>
        <v>0</v>
      </c>
      <c r="DN12" s="118">
        <f t="shared" ref="DN12:DN16" si="54">$W12</f>
        <v>0</v>
      </c>
      <c r="DO12" s="124">
        <f t="shared" ref="DO12:DO16" si="55">$X12</f>
        <v>0</v>
      </c>
      <c r="DP12" s="118">
        <f t="shared" ref="DP12:DP16" si="56">$AX12</f>
        <v>0</v>
      </c>
      <c r="DQ12" s="118">
        <f t="shared" ref="DQ12:DQ16" si="57">$AY12</f>
        <v>0</v>
      </c>
      <c r="DR12" s="118">
        <f t="shared" ref="DR12:DR16" si="58">$AZ12</f>
        <v>0</v>
      </c>
      <c r="DS12" s="124">
        <f t="shared" ref="DS12:DS16" si="59">$BA12</f>
        <v>0</v>
      </c>
      <c r="DT12" s="118">
        <f t="shared" ref="DT12:DT16" si="60">$CI12</f>
        <v>0</v>
      </c>
      <c r="DU12" s="118">
        <f t="shared" ref="DU12:DU16" si="61">$CJ12</f>
        <v>0</v>
      </c>
      <c r="DV12" s="118">
        <f t="shared" si="19"/>
        <v>0</v>
      </c>
      <c r="DW12" s="124">
        <f t="shared" si="20"/>
        <v>0</v>
      </c>
      <c r="DX12" s="84"/>
      <c r="DY12" s="84"/>
      <c r="DZ12" s="84"/>
      <c r="EA12" s="123">
        <f>SUM(DX12:DZ12)</f>
        <v>0</v>
      </c>
      <c r="EB12" s="121">
        <f t="shared" ref="EB12:EB16" si="62">SUMIFS($DL12:$EA12,$DL$10:$EA$10,EB$10)</f>
        <v>0</v>
      </c>
      <c r="EC12" s="118">
        <f t="shared" si="21"/>
        <v>0</v>
      </c>
      <c r="ED12" s="118">
        <f t="shared" si="21"/>
        <v>0</v>
      </c>
      <c r="EE12" s="124">
        <f>SUM(EB12:ED12)</f>
        <v>0</v>
      </c>
      <c r="EF12" s="121">
        <f t="shared" ref="EF12:EF16" si="63">DA12-EB12</f>
        <v>0</v>
      </c>
      <c r="EG12" s="118">
        <f t="shared" si="22"/>
        <v>0</v>
      </c>
      <c r="EH12" s="118">
        <f t="shared" si="23"/>
        <v>0</v>
      </c>
      <c r="EI12" s="118">
        <f>SUM(EF12:EH12)</f>
        <v>0</v>
      </c>
    </row>
    <row r="13" spans="1:141" ht="15" x14ac:dyDescent="0.25">
      <c r="A13" s="9" t="s">
        <v>153</v>
      </c>
      <c r="C13" s="118">
        <f>org_cop2</f>
        <v>0</v>
      </c>
      <c r="D13" s="118">
        <f>sub1_cop2</f>
        <v>0</v>
      </c>
      <c r="E13" s="118">
        <f>sub2_cop2</f>
        <v>0</v>
      </c>
      <c r="F13" s="7"/>
      <c r="G13" s="118">
        <f t="shared" ref="G13:G16" si="64">SUM(C13:F13)</f>
        <v>0</v>
      </c>
      <c r="I13" s="130"/>
      <c r="J13" s="131"/>
      <c r="K13" s="131"/>
      <c r="L13" s="123">
        <f t="shared" si="24"/>
        <v>0</v>
      </c>
      <c r="N13" s="121">
        <f t="shared" si="6"/>
        <v>0</v>
      </c>
      <c r="O13" s="118">
        <f t="shared" si="6"/>
        <v>0</v>
      </c>
      <c r="P13" s="118">
        <f t="shared" si="6"/>
        <v>0</v>
      </c>
      <c r="Q13" s="118">
        <f t="shared" si="25"/>
        <v>0</v>
      </c>
      <c r="U13" s="84"/>
      <c r="V13" s="84"/>
      <c r="W13" s="84"/>
      <c r="X13" s="123">
        <f>SUM(U13:W13)</f>
        <v>0</v>
      </c>
      <c r="Y13" s="121">
        <f t="shared" si="7"/>
        <v>0</v>
      </c>
      <c r="Z13" s="118">
        <f t="shared" si="7"/>
        <v>0</v>
      </c>
      <c r="AA13" s="118">
        <f t="shared" si="7"/>
        <v>0</v>
      </c>
      <c r="AB13" s="118">
        <f t="shared" ref="AB13:AB16" si="65">SUM(Y13:AA13)</f>
        <v>0</v>
      </c>
      <c r="AD13" s="130"/>
      <c r="AE13" s="131"/>
      <c r="AF13" s="131"/>
      <c r="AG13" s="123">
        <f t="shared" si="26"/>
        <v>0</v>
      </c>
      <c r="AI13" s="121">
        <f t="shared" si="8"/>
        <v>0</v>
      </c>
      <c r="AJ13" s="118">
        <f t="shared" si="8"/>
        <v>0</v>
      </c>
      <c r="AK13" s="118">
        <f t="shared" si="8"/>
        <v>0</v>
      </c>
      <c r="AL13" s="124">
        <f t="shared" si="27"/>
        <v>0</v>
      </c>
      <c r="AM13" s="121">
        <f t="shared" si="9"/>
        <v>0</v>
      </c>
      <c r="AN13" s="118">
        <f t="shared" si="9"/>
        <v>0</v>
      </c>
      <c r="AO13" s="118">
        <f t="shared" si="9"/>
        <v>0</v>
      </c>
      <c r="AP13" s="118">
        <f t="shared" si="28"/>
        <v>0</v>
      </c>
      <c r="AT13" s="118">
        <f t="shared" si="29"/>
        <v>0</v>
      </c>
      <c r="AU13" s="118">
        <f t="shared" si="30"/>
        <v>0</v>
      </c>
      <c r="AV13" s="118">
        <f t="shared" si="31"/>
        <v>0</v>
      </c>
      <c r="AW13" s="124">
        <f t="shared" si="32"/>
        <v>0</v>
      </c>
      <c r="AX13" s="84"/>
      <c r="AY13" s="84"/>
      <c r="AZ13" s="84"/>
      <c r="BA13" s="123">
        <f t="shared" ref="BA13:BA16" si="66">SUM(AX13:AZ13)</f>
        <v>0</v>
      </c>
      <c r="BB13" s="121">
        <f t="shared" si="33"/>
        <v>0</v>
      </c>
      <c r="BC13" s="118">
        <f t="shared" si="10"/>
        <v>0</v>
      </c>
      <c r="BD13" s="118">
        <f t="shared" si="10"/>
        <v>0</v>
      </c>
      <c r="BE13" s="124">
        <f t="shared" ref="BE13:BE16" si="67">SUM(BB13:BD13)</f>
        <v>0</v>
      </c>
      <c r="BF13" s="121">
        <f t="shared" si="11"/>
        <v>0</v>
      </c>
      <c r="BG13" s="118">
        <f t="shared" si="11"/>
        <v>0</v>
      </c>
      <c r="BH13" s="118">
        <f t="shared" si="11"/>
        <v>0</v>
      </c>
      <c r="BI13" s="118">
        <f t="shared" ref="BI13:BI16" si="68">SUM(BF13:BH13)</f>
        <v>0</v>
      </c>
      <c r="BK13" s="130"/>
      <c r="BL13" s="131"/>
      <c r="BM13" s="131"/>
      <c r="BN13" s="123">
        <f t="shared" si="34"/>
        <v>0</v>
      </c>
      <c r="BP13" s="121">
        <f t="shared" si="12"/>
        <v>0</v>
      </c>
      <c r="BQ13" s="118">
        <f t="shared" si="12"/>
        <v>0</v>
      </c>
      <c r="BR13" s="118">
        <f t="shared" si="12"/>
        <v>0</v>
      </c>
      <c r="BS13" s="124">
        <f t="shared" si="35"/>
        <v>0</v>
      </c>
      <c r="BT13" s="121">
        <f t="shared" si="36"/>
        <v>0</v>
      </c>
      <c r="BU13" s="118">
        <f t="shared" si="13"/>
        <v>0</v>
      </c>
      <c r="BV13" s="118">
        <f t="shared" si="14"/>
        <v>0</v>
      </c>
      <c r="BW13" s="118">
        <f t="shared" si="37"/>
        <v>0</v>
      </c>
      <c r="CA13" s="118">
        <f t="shared" si="38"/>
        <v>0</v>
      </c>
      <c r="CB13" s="118">
        <f t="shared" si="39"/>
        <v>0</v>
      </c>
      <c r="CC13" s="118">
        <f t="shared" si="40"/>
        <v>0</v>
      </c>
      <c r="CD13" s="124">
        <f t="shared" si="41"/>
        <v>0</v>
      </c>
      <c r="CE13" s="118">
        <f t="shared" si="42"/>
        <v>0</v>
      </c>
      <c r="CF13" s="118">
        <f t="shared" si="43"/>
        <v>0</v>
      </c>
      <c r="CG13" s="118">
        <f t="shared" si="44"/>
        <v>0</v>
      </c>
      <c r="CH13" s="124">
        <f t="shared" si="45"/>
        <v>0</v>
      </c>
      <c r="CI13" s="84"/>
      <c r="CJ13" s="84"/>
      <c r="CK13" s="84"/>
      <c r="CL13" s="123">
        <f t="shared" ref="CL13:CL16" si="69">SUM(CI13:CK13)</f>
        <v>0</v>
      </c>
      <c r="CM13" s="121">
        <f t="shared" si="46"/>
        <v>0</v>
      </c>
      <c r="CN13" s="118">
        <f t="shared" si="47"/>
        <v>0</v>
      </c>
      <c r="CO13" s="118">
        <f t="shared" si="47"/>
        <v>0</v>
      </c>
      <c r="CP13" s="124">
        <f t="shared" ref="CP13:CP16" si="70">SUM(CM13:CO13)</f>
        <v>0</v>
      </c>
      <c r="CQ13" s="121">
        <f t="shared" si="48"/>
        <v>0</v>
      </c>
      <c r="CR13" s="118">
        <f t="shared" si="15"/>
        <v>0</v>
      </c>
      <c r="CS13" s="118">
        <f t="shared" si="16"/>
        <v>0</v>
      </c>
      <c r="CT13" s="118">
        <f t="shared" ref="CT13:CT16" si="71">SUM(CQ13:CS13)</f>
        <v>0</v>
      </c>
      <c r="CV13" s="130"/>
      <c r="CW13" s="131"/>
      <c r="CX13" s="131"/>
      <c r="CY13" s="123">
        <f t="shared" si="49"/>
        <v>0</v>
      </c>
      <c r="DA13" s="121">
        <f t="shared" si="17"/>
        <v>0</v>
      </c>
      <c r="DB13" s="118">
        <f t="shared" si="17"/>
        <v>0</v>
      </c>
      <c r="DC13" s="118">
        <f t="shared" si="17"/>
        <v>0</v>
      </c>
      <c r="DD13" s="124">
        <f t="shared" si="50"/>
        <v>0</v>
      </c>
      <c r="DE13" s="121">
        <f t="shared" si="18"/>
        <v>0</v>
      </c>
      <c r="DF13" s="118">
        <f t="shared" si="18"/>
        <v>0</v>
      </c>
      <c r="DG13" s="118">
        <f t="shared" si="18"/>
        <v>0</v>
      </c>
      <c r="DH13" s="118">
        <f t="shared" si="51"/>
        <v>0</v>
      </c>
      <c r="DL13" s="118">
        <f t="shared" si="52"/>
        <v>0</v>
      </c>
      <c r="DM13" s="118">
        <f t="shared" si="53"/>
        <v>0</v>
      </c>
      <c r="DN13" s="118">
        <f t="shared" si="54"/>
        <v>0</v>
      </c>
      <c r="DO13" s="124">
        <f t="shared" si="55"/>
        <v>0</v>
      </c>
      <c r="DP13" s="118">
        <f t="shared" si="56"/>
        <v>0</v>
      </c>
      <c r="DQ13" s="118">
        <f t="shared" si="57"/>
        <v>0</v>
      </c>
      <c r="DR13" s="118">
        <f t="shared" si="58"/>
        <v>0</v>
      </c>
      <c r="DS13" s="124">
        <f t="shared" si="59"/>
        <v>0</v>
      </c>
      <c r="DT13" s="118">
        <f t="shared" si="60"/>
        <v>0</v>
      </c>
      <c r="DU13" s="118">
        <f t="shared" si="61"/>
        <v>0</v>
      </c>
      <c r="DV13" s="118">
        <f t="shared" si="19"/>
        <v>0</v>
      </c>
      <c r="DW13" s="124">
        <f t="shared" si="20"/>
        <v>0</v>
      </c>
      <c r="DX13" s="84"/>
      <c r="DY13" s="84"/>
      <c r="DZ13" s="84"/>
      <c r="EA13" s="123">
        <f t="shared" ref="EA13:EA16" si="72">SUM(DX13:DZ13)</f>
        <v>0</v>
      </c>
      <c r="EB13" s="121">
        <f t="shared" si="62"/>
        <v>0</v>
      </c>
      <c r="EC13" s="118">
        <f t="shared" si="21"/>
        <v>0</v>
      </c>
      <c r="ED13" s="118">
        <f t="shared" si="21"/>
        <v>0</v>
      </c>
      <c r="EE13" s="124">
        <f t="shared" ref="EE13:EE16" si="73">SUM(EB13:ED13)</f>
        <v>0</v>
      </c>
      <c r="EF13" s="121">
        <f t="shared" si="63"/>
        <v>0</v>
      </c>
      <c r="EG13" s="118">
        <f t="shared" si="22"/>
        <v>0</v>
      </c>
      <c r="EH13" s="118">
        <f t="shared" si="23"/>
        <v>0</v>
      </c>
      <c r="EI13" s="118">
        <f t="shared" ref="EI13:EI16" si="74">SUM(EF13:EH13)</f>
        <v>0</v>
      </c>
    </row>
    <row r="14" spans="1:141" ht="15" x14ac:dyDescent="0.25">
      <c r="A14" s="9" t="s">
        <v>289</v>
      </c>
      <c r="C14" s="118">
        <f>org_course_buyout</f>
        <v>0</v>
      </c>
      <c r="D14" s="118">
        <f>sub1_course_buyout</f>
        <v>0</v>
      </c>
      <c r="E14" s="118">
        <f>sub2_course_buyout</f>
        <v>0</v>
      </c>
      <c r="F14" s="7"/>
      <c r="G14" s="118">
        <f t="shared" ref="G14" si="75">SUM(C14:F14)</f>
        <v>0</v>
      </c>
      <c r="I14" s="130"/>
      <c r="J14" s="131"/>
      <c r="K14" s="131"/>
      <c r="L14" s="123">
        <f t="shared" ref="L14" si="76">SUM(I14:K14)</f>
        <v>0</v>
      </c>
      <c r="N14" s="121">
        <f t="shared" ref="N14" si="77">C14+I14</f>
        <v>0</v>
      </c>
      <c r="O14" s="118">
        <f t="shared" ref="O14" si="78">D14+J14</f>
        <v>0</v>
      </c>
      <c r="P14" s="118">
        <f t="shared" ref="P14" si="79">E14+K14</f>
        <v>0</v>
      </c>
      <c r="Q14" s="118">
        <f t="shared" ref="Q14" si="80">SUM(N14:P14)</f>
        <v>0</v>
      </c>
      <c r="U14" s="84"/>
      <c r="V14" s="84"/>
      <c r="W14" s="84"/>
      <c r="X14" s="123">
        <f t="shared" ref="X14" si="81">SUM(U14:W14)</f>
        <v>0</v>
      </c>
      <c r="Y14" s="121">
        <f t="shared" ref="Y14" si="82">N14-U14</f>
        <v>0</v>
      </c>
      <c r="Z14" s="118">
        <f t="shared" ref="Z14" si="83">O14-V14</f>
        <v>0</v>
      </c>
      <c r="AA14" s="118">
        <f t="shared" ref="AA14" si="84">P14-W14</f>
        <v>0</v>
      </c>
      <c r="AB14" s="118">
        <f t="shared" ref="AB14" si="85">SUM(Y14:AA14)</f>
        <v>0</v>
      </c>
      <c r="AD14" s="130"/>
      <c r="AE14" s="131"/>
      <c r="AF14" s="131"/>
      <c r="AG14" s="123">
        <f t="shared" ref="AG14" si="86">SUM(AD14:AF14)</f>
        <v>0</v>
      </c>
      <c r="AI14" s="121">
        <f t="shared" ref="AI14" si="87">N14+AD14</f>
        <v>0</v>
      </c>
      <c r="AJ14" s="118">
        <f t="shared" ref="AJ14" si="88">O14+AE14</f>
        <v>0</v>
      </c>
      <c r="AK14" s="118">
        <f t="shared" ref="AK14" si="89">P14+AF14</f>
        <v>0</v>
      </c>
      <c r="AL14" s="124">
        <f t="shared" ref="AL14" si="90">SUM(AI14:AK14)</f>
        <v>0</v>
      </c>
      <c r="AM14" s="121">
        <f t="shared" ref="AM14" si="91">AI14-U14</f>
        <v>0</v>
      </c>
      <c r="AN14" s="118">
        <f t="shared" ref="AN14" si="92">AJ14-V14</f>
        <v>0</v>
      </c>
      <c r="AO14" s="118">
        <f t="shared" ref="AO14" si="93">AK14-W14</f>
        <v>0</v>
      </c>
      <c r="AP14" s="118">
        <f t="shared" ref="AP14" si="94">SUM(AM14:AO14)</f>
        <v>0</v>
      </c>
      <c r="AT14" s="118">
        <f t="shared" si="29"/>
        <v>0</v>
      </c>
      <c r="AU14" s="118">
        <f t="shared" si="30"/>
        <v>0</v>
      </c>
      <c r="AV14" s="118">
        <f t="shared" si="31"/>
        <v>0</v>
      </c>
      <c r="AW14" s="124">
        <f t="shared" si="32"/>
        <v>0</v>
      </c>
      <c r="AX14" s="84"/>
      <c r="AY14" s="84"/>
      <c r="AZ14" s="84"/>
      <c r="BA14" s="123">
        <f t="shared" ref="BA14" si="95">SUM(AX14:AZ14)</f>
        <v>0</v>
      </c>
      <c r="BB14" s="121">
        <f t="shared" si="33"/>
        <v>0</v>
      </c>
      <c r="BC14" s="118">
        <f t="shared" si="10"/>
        <v>0</v>
      </c>
      <c r="BD14" s="118">
        <f t="shared" si="10"/>
        <v>0</v>
      </c>
      <c r="BE14" s="124">
        <f t="shared" ref="BE14" si="96">SUM(BB14:BD14)</f>
        <v>0</v>
      </c>
      <c r="BF14" s="121">
        <f t="shared" ref="BF14" si="97">AI14-BB14</f>
        <v>0</v>
      </c>
      <c r="BG14" s="118">
        <f t="shared" ref="BG14" si="98">AJ14-BC14</f>
        <v>0</v>
      </c>
      <c r="BH14" s="118">
        <f t="shared" ref="BH14" si="99">AK14-BD14</f>
        <v>0</v>
      </c>
      <c r="BI14" s="118">
        <f t="shared" ref="BI14" si="100">SUM(BF14:BH14)</f>
        <v>0</v>
      </c>
      <c r="BK14" s="130"/>
      <c r="BL14" s="131"/>
      <c r="BM14" s="131"/>
      <c r="BN14" s="123">
        <f t="shared" ref="BN14" si="101">SUM(BK14:BM14)</f>
        <v>0</v>
      </c>
      <c r="BP14" s="121">
        <f t="shared" ref="BP14" si="102">AI14+BK14</f>
        <v>0</v>
      </c>
      <c r="BQ14" s="118">
        <f t="shared" ref="BQ14" si="103">AJ14+BL14</f>
        <v>0</v>
      </c>
      <c r="BR14" s="118">
        <f t="shared" ref="BR14" si="104">AK14+BM14</f>
        <v>0</v>
      </c>
      <c r="BS14" s="124">
        <f t="shared" ref="BS14" si="105">SUM(BP14:BR14)</f>
        <v>0</v>
      </c>
      <c r="BT14" s="121">
        <f t="shared" ref="BT14" si="106">BP14-BB14</f>
        <v>0</v>
      </c>
      <c r="BU14" s="118">
        <f t="shared" ref="BU14" si="107">BQ14-BC14</f>
        <v>0</v>
      </c>
      <c r="BV14" s="118">
        <f t="shared" ref="BV14" si="108">BR14-BD14</f>
        <v>0</v>
      </c>
      <c r="BW14" s="118">
        <f t="shared" ref="BW14" si="109">SUM(BT14:BV14)</f>
        <v>0</v>
      </c>
      <c r="CA14" s="118">
        <f t="shared" si="38"/>
        <v>0</v>
      </c>
      <c r="CB14" s="118">
        <f t="shared" si="39"/>
        <v>0</v>
      </c>
      <c r="CC14" s="118">
        <f t="shared" si="40"/>
        <v>0</v>
      </c>
      <c r="CD14" s="124">
        <f t="shared" si="41"/>
        <v>0</v>
      </c>
      <c r="CE14" s="118">
        <f t="shared" si="42"/>
        <v>0</v>
      </c>
      <c r="CF14" s="118">
        <f t="shared" si="43"/>
        <v>0</v>
      </c>
      <c r="CG14" s="118">
        <f t="shared" si="44"/>
        <v>0</v>
      </c>
      <c r="CH14" s="124">
        <f t="shared" si="45"/>
        <v>0</v>
      </c>
      <c r="CI14" s="84"/>
      <c r="CJ14" s="84"/>
      <c r="CK14" s="84"/>
      <c r="CL14" s="123">
        <f t="shared" ref="CL14" si="110">SUM(CI14:CK14)</f>
        <v>0</v>
      </c>
      <c r="CM14" s="121">
        <f t="shared" si="46"/>
        <v>0</v>
      </c>
      <c r="CN14" s="118">
        <f t="shared" si="47"/>
        <v>0</v>
      </c>
      <c r="CO14" s="118">
        <f t="shared" si="47"/>
        <v>0</v>
      </c>
      <c r="CP14" s="124">
        <f t="shared" ref="CP14" si="111">SUM(CM14:CO14)</f>
        <v>0</v>
      </c>
      <c r="CQ14" s="121">
        <f t="shared" ref="CQ14" si="112">BP14-CM14</f>
        <v>0</v>
      </c>
      <c r="CR14" s="118">
        <f t="shared" ref="CR14" si="113">BQ14-CN14</f>
        <v>0</v>
      </c>
      <c r="CS14" s="118">
        <f t="shared" ref="CS14" si="114">BR14-CO14</f>
        <v>0</v>
      </c>
      <c r="CT14" s="118">
        <f t="shared" ref="CT14" si="115">SUM(CQ14:CS14)</f>
        <v>0</v>
      </c>
      <c r="CV14" s="130"/>
      <c r="CW14" s="131"/>
      <c r="CX14" s="131"/>
      <c r="CY14" s="123">
        <f t="shared" ref="CY14" si="116">SUM(CV14:CX14)</f>
        <v>0</v>
      </c>
      <c r="DA14" s="121">
        <f t="shared" ref="DA14" si="117">BP14+CV14</f>
        <v>0</v>
      </c>
      <c r="DB14" s="118">
        <f t="shared" ref="DB14" si="118">BQ14+CW14</f>
        <v>0</v>
      </c>
      <c r="DC14" s="118">
        <f t="shared" ref="DC14" si="119">BR14+CX14</f>
        <v>0</v>
      </c>
      <c r="DD14" s="124">
        <f t="shared" ref="DD14" si="120">SUM(DA14:DC14)</f>
        <v>0</v>
      </c>
      <c r="DE14" s="121">
        <f t="shared" ref="DE14" si="121">DA14-CM14</f>
        <v>0</v>
      </c>
      <c r="DF14" s="118">
        <f t="shared" ref="DF14" si="122">DB14-CN14</f>
        <v>0</v>
      </c>
      <c r="DG14" s="118">
        <f t="shared" ref="DG14" si="123">DC14-CO14</f>
        <v>0</v>
      </c>
      <c r="DH14" s="118">
        <f t="shared" ref="DH14" si="124">SUM(DE14:DG14)</f>
        <v>0</v>
      </c>
      <c r="DL14" s="118">
        <f t="shared" si="52"/>
        <v>0</v>
      </c>
      <c r="DM14" s="118">
        <f t="shared" si="53"/>
        <v>0</v>
      </c>
      <c r="DN14" s="118">
        <f t="shared" si="54"/>
        <v>0</v>
      </c>
      <c r="DO14" s="124">
        <f t="shared" si="55"/>
        <v>0</v>
      </c>
      <c r="DP14" s="118">
        <f t="shared" si="56"/>
        <v>0</v>
      </c>
      <c r="DQ14" s="118">
        <f t="shared" si="57"/>
        <v>0</v>
      </c>
      <c r="DR14" s="118">
        <f t="shared" si="58"/>
        <v>0</v>
      </c>
      <c r="DS14" s="124">
        <f t="shared" si="59"/>
        <v>0</v>
      </c>
      <c r="DT14" s="118">
        <f t="shared" si="60"/>
        <v>0</v>
      </c>
      <c r="DU14" s="118">
        <f t="shared" si="61"/>
        <v>0</v>
      </c>
      <c r="DV14" s="118">
        <f t="shared" si="19"/>
        <v>0</v>
      </c>
      <c r="DW14" s="124">
        <f t="shared" si="20"/>
        <v>0</v>
      </c>
      <c r="DX14" s="84"/>
      <c r="DY14" s="84"/>
      <c r="DZ14" s="84"/>
      <c r="EA14" s="123">
        <f t="shared" ref="EA14" si="125">SUM(DX14:DZ14)</f>
        <v>0</v>
      </c>
      <c r="EB14" s="121">
        <f>SUMIFS($DL14:$EA14,$DL$10:$EA$10,EB$10)</f>
        <v>0</v>
      </c>
      <c r="EC14" s="118">
        <f t="shared" si="21"/>
        <v>0</v>
      </c>
      <c r="ED14" s="118">
        <f t="shared" si="21"/>
        <v>0</v>
      </c>
      <c r="EE14" s="124">
        <f t="shared" ref="EE14" si="126">SUM(EB14:ED14)</f>
        <v>0</v>
      </c>
      <c r="EF14" s="121">
        <f t="shared" ref="EF14" si="127">DA14-EB14</f>
        <v>0</v>
      </c>
      <c r="EG14" s="118">
        <f t="shared" ref="EG14" si="128">DB14-EC14</f>
        <v>0</v>
      </c>
      <c r="EH14" s="118">
        <f t="shared" ref="EH14" si="129">DC14-ED14</f>
        <v>0</v>
      </c>
      <c r="EI14" s="118">
        <f t="shared" ref="EI14" si="130">SUM(EF14:EH14)</f>
        <v>0</v>
      </c>
    </row>
    <row r="15" spans="1:141" ht="15" x14ac:dyDescent="0.25">
      <c r="A15" s="9" t="s">
        <v>65</v>
      </c>
      <c r="C15" s="118">
        <f>org_nonstu</f>
        <v>0</v>
      </c>
      <c r="D15" s="118">
        <f>sub1_nonstu</f>
        <v>0</v>
      </c>
      <c r="E15" s="118">
        <f>sub2_nonstu</f>
        <v>0</v>
      </c>
      <c r="F15" s="7"/>
      <c r="G15" s="118">
        <f t="shared" si="64"/>
        <v>0</v>
      </c>
      <c r="I15" s="130"/>
      <c r="J15" s="131"/>
      <c r="K15" s="131"/>
      <c r="L15" s="123">
        <f t="shared" si="24"/>
        <v>0</v>
      </c>
      <c r="N15" s="121">
        <f t="shared" si="6"/>
        <v>0</v>
      </c>
      <c r="O15" s="118">
        <f t="shared" si="6"/>
        <v>0</v>
      </c>
      <c r="P15" s="118">
        <f t="shared" si="6"/>
        <v>0</v>
      </c>
      <c r="Q15" s="118">
        <f t="shared" si="25"/>
        <v>0</v>
      </c>
      <c r="U15" s="84"/>
      <c r="V15" s="84"/>
      <c r="W15" s="84"/>
      <c r="X15" s="123">
        <f t="shared" ref="X15:X16" si="131">SUM(U15:W15)</f>
        <v>0</v>
      </c>
      <c r="Y15" s="121">
        <f t="shared" si="7"/>
        <v>0</v>
      </c>
      <c r="Z15" s="118">
        <f t="shared" si="7"/>
        <v>0</v>
      </c>
      <c r="AA15" s="118">
        <f t="shared" si="7"/>
        <v>0</v>
      </c>
      <c r="AB15" s="118">
        <f t="shared" si="65"/>
        <v>0</v>
      </c>
      <c r="AD15" s="130"/>
      <c r="AE15" s="131"/>
      <c r="AF15" s="131"/>
      <c r="AG15" s="123">
        <f t="shared" si="26"/>
        <v>0</v>
      </c>
      <c r="AI15" s="121">
        <f t="shared" si="8"/>
        <v>0</v>
      </c>
      <c r="AJ15" s="118">
        <f t="shared" si="8"/>
        <v>0</v>
      </c>
      <c r="AK15" s="118">
        <f t="shared" si="8"/>
        <v>0</v>
      </c>
      <c r="AL15" s="124">
        <f t="shared" si="27"/>
        <v>0</v>
      </c>
      <c r="AM15" s="121">
        <f t="shared" si="9"/>
        <v>0</v>
      </c>
      <c r="AN15" s="118">
        <f t="shared" si="9"/>
        <v>0</v>
      </c>
      <c r="AO15" s="118">
        <f t="shared" si="9"/>
        <v>0</v>
      </c>
      <c r="AP15" s="118">
        <f t="shared" si="28"/>
        <v>0</v>
      </c>
      <c r="AT15" s="118">
        <f t="shared" si="29"/>
        <v>0</v>
      </c>
      <c r="AU15" s="118">
        <f t="shared" si="30"/>
        <v>0</v>
      </c>
      <c r="AV15" s="118">
        <f t="shared" si="31"/>
        <v>0</v>
      </c>
      <c r="AW15" s="124">
        <f t="shared" si="32"/>
        <v>0</v>
      </c>
      <c r="AX15" s="84"/>
      <c r="AY15" s="84"/>
      <c r="AZ15" s="84"/>
      <c r="BA15" s="123">
        <f t="shared" si="66"/>
        <v>0</v>
      </c>
      <c r="BB15" s="121">
        <f t="shared" si="33"/>
        <v>0</v>
      </c>
      <c r="BC15" s="118">
        <f t="shared" si="10"/>
        <v>0</v>
      </c>
      <c r="BD15" s="118">
        <f t="shared" si="10"/>
        <v>0</v>
      </c>
      <c r="BE15" s="124">
        <f t="shared" si="67"/>
        <v>0</v>
      </c>
      <c r="BF15" s="121">
        <f t="shared" si="11"/>
        <v>0</v>
      </c>
      <c r="BG15" s="118">
        <f t="shared" si="11"/>
        <v>0</v>
      </c>
      <c r="BH15" s="118">
        <f t="shared" si="11"/>
        <v>0</v>
      </c>
      <c r="BI15" s="118">
        <f t="shared" si="68"/>
        <v>0</v>
      </c>
      <c r="BK15" s="130"/>
      <c r="BL15" s="131"/>
      <c r="BM15" s="131"/>
      <c r="BN15" s="123">
        <f t="shared" si="34"/>
        <v>0</v>
      </c>
      <c r="BP15" s="121">
        <f t="shared" si="12"/>
        <v>0</v>
      </c>
      <c r="BQ15" s="118">
        <f t="shared" si="12"/>
        <v>0</v>
      </c>
      <c r="BR15" s="118">
        <f t="shared" si="12"/>
        <v>0</v>
      </c>
      <c r="BS15" s="124">
        <f t="shared" si="35"/>
        <v>0</v>
      </c>
      <c r="BT15" s="121">
        <f t="shared" si="36"/>
        <v>0</v>
      </c>
      <c r="BU15" s="118">
        <f t="shared" si="13"/>
        <v>0</v>
      </c>
      <c r="BV15" s="118">
        <f t="shared" si="14"/>
        <v>0</v>
      </c>
      <c r="BW15" s="118">
        <f t="shared" si="37"/>
        <v>0</v>
      </c>
      <c r="CA15" s="118">
        <f t="shared" si="38"/>
        <v>0</v>
      </c>
      <c r="CB15" s="118">
        <f t="shared" si="39"/>
        <v>0</v>
      </c>
      <c r="CC15" s="118">
        <f t="shared" si="40"/>
        <v>0</v>
      </c>
      <c r="CD15" s="124">
        <f t="shared" si="41"/>
        <v>0</v>
      </c>
      <c r="CE15" s="118">
        <f t="shared" si="42"/>
        <v>0</v>
      </c>
      <c r="CF15" s="118">
        <f t="shared" si="43"/>
        <v>0</v>
      </c>
      <c r="CG15" s="118">
        <f t="shared" si="44"/>
        <v>0</v>
      </c>
      <c r="CH15" s="124">
        <f t="shared" si="45"/>
        <v>0</v>
      </c>
      <c r="CI15" s="84"/>
      <c r="CJ15" s="84"/>
      <c r="CK15" s="84"/>
      <c r="CL15" s="123">
        <f t="shared" si="69"/>
        <v>0</v>
      </c>
      <c r="CM15" s="121">
        <f t="shared" si="46"/>
        <v>0</v>
      </c>
      <c r="CN15" s="118">
        <f t="shared" si="47"/>
        <v>0</v>
      </c>
      <c r="CO15" s="118">
        <f t="shared" si="47"/>
        <v>0</v>
      </c>
      <c r="CP15" s="124">
        <f t="shared" si="70"/>
        <v>0</v>
      </c>
      <c r="CQ15" s="121">
        <f t="shared" si="48"/>
        <v>0</v>
      </c>
      <c r="CR15" s="118">
        <f t="shared" si="15"/>
        <v>0</v>
      </c>
      <c r="CS15" s="118">
        <f t="shared" si="16"/>
        <v>0</v>
      </c>
      <c r="CT15" s="118">
        <f t="shared" si="71"/>
        <v>0</v>
      </c>
      <c r="CV15" s="130"/>
      <c r="CW15" s="131"/>
      <c r="CX15" s="131"/>
      <c r="CY15" s="123">
        <f t="shared" si="49"/>
        <v>0</v>
      </c>
      <c r="DA15" s="121">
        <f t="shared" si="17"/>
        <v>0</v>
      </c>
      <c r="DB15" s="118">
        <f t="shared" si="17"/>
        <v>0</v>
      </c>
      <c r="DC15" s="118">
        <f t="shared" si="17"/>
        <v>0</v>
      </c>
      <c r="DD15" s="124">
        <f t="shared" si="50"/>
        <v>0</v>
      </c>
      <c r="DE15" s="121">
        <f t="shared" si="18"/>
        <v>0</v>
      </c>
      <c r="DF15" s="118">
        <f t="shared" si="18"/>
        <v>0</v>
      </c>
      <c r="DG15" s="118">
        <f t="shared" si="18"/>
        <v>0</v>
      </c>
      <c r="DH15" s="118">
        <f t="shared" si="51"/>
        <v>0</v>
      </c>
      <c r="DL15" s="118">
        <f t="shared" si="52"/>
        <v>0</v>
      </c>
      <c r="DM15" s="118">
        <f t="shared" si="53"/>
        <v>0</v>
      </c>
      <c r="DN15" s="118">
        <f t="shared" si="54"/>
        <v>0</v>
      </c>
      <c r="DO15" s="124">
        <f t="shared" si="55"/>
        <v>0</v>
      </c>
      <c r="DP15" s="118">
        <f t="shared" si="56"/>
        <v>0</v>
      </c>
      <c r="DQ15" s="118">
        <f t="shared" si="57"/>
        <v>0</v>
      </c>
      <c r="DR15" s="118">
        <f t="shared" si="58"/>
        <v>0</v>
      </c>
      <c r="DS15" s="124">
        <f t="shared" si="59"/>
        <v>0</v>
      </c>
      <c r="DT15" s="118">
        <f t="shared" si="60"/>
        <v>0</v>
      </c>
      <c r="DU15" s="118">
        <f t="shared" si="61"/>
        <v>0</v>
      </c>
      <c r="DV15" s="118">
        <f t="shared" si="19"/>
        <v>0</v>
      </c>
      <c r="DW15" s="124">
        <f t="shared" si="20"/>
        <v>0</v>
      </c>
      <c r="DX15" s="84"/>
      <c r="DY15" s="84"/>
      <c r="DZ15" s="84"/>
      <c r="EA15" s="123">
        <f t="shared" si="72"/>
        <v>0</v>
      </c>
      <c r="EB15" s="121">
        <f t="shared" si="62"/>
        <v>0</v>
      </c>
      <c r="EC15" s="118">
        <f t="shared" si="21"/>
        <v>0</v>
      </c>
      <c r="ED15" s="118">
        <f t="shared" si="21"/>
        <v>0</v>
      </c>
      <c r="EE15" s="124">
        <f t="shared" si="73"/>
        <v>0</v>
      </c>
      <c r="EF15" s="121">
        <f t="shared" si="63"/>
        <v>0</v>
      </c>
      <c r="EG15" s="118">
        <f t="shared" si="22"/>
        <v>0</v>
      </c>
      <c r="EH15" s="118">
        <f t="shared" si="23"/>
        <v>0</v>
      </c>
      <c r="EI15" s="118">
        <f t="shared" si="74"/>
        <v>0</v>
      </c>
    </row>
    <row r="16" spans="1:141" ht="12.95" customHeight="1" x14ac:dyDescent="0.25">
      <c r="A16" s="9" t="s">
        <v>66</v>
      </c>
      <c r="C16" s="118">
        <f>org_stu</f>
        <v>0</v>
      </c>
      <c r="D16" s="118">
        <f>sub1_stu</f>
        <v>0</v>
      </c>
      <c r="E16" s="118">
        <f>sub2_stu</f>
        <v>0</v>
      </c>
      <c r="F16" s="7"/>
      <c r="G16" s="118">
        <f t="shared" si="64"/>
        <v>0</v>
      </c>
      <c r="I16" s="130"/>
      <c r="J16" s="131"/>
      <c r="K16" s="131"/>
      <c r="L16" s="123">
        <f t="shared" si="24"/>
        <v>0</v>
      </c>
      <c r="N16" s="121">
        <f t="shared" si="6"/>
        <v>0</v>
      </c>
      <c r="O16" s="118">
        <f t="shared" si="6"/>
        <v>0</v>
      </c>
      <c r="P16" s="118">
        <f t="shared" si="6"/>
        <v>0</v>
      </c>
      <c r="Q16" s="118">
        <f t="shared" si="25"/>
        <v>0</v>
      </c>
      <c r="U16" s="84"/>
      <c r="V16" s="84"/>
      <c r="W16" s="84"/>
      <c r="X16" s="123">
        <f t="shared" si="131"/>
        <v>0</v>
      </c>
      <c r="Y16" s="121">
        <f t="shared" si="7"/>
        <v>0</v>
      </c>
      <c r="Z16" s="118">
        <f t="shared" si="7"/>
        <v>0</v>
      </c>
      <c r="AA16" s="118">
        <f t="shared" si="7"/>
        <v>0</v>
      </c>
      <c r="AB16" s="118">
        <f t="shared" si="65"/>
        <v>0</v>
      </c>
      <c r="AD16" s="130"/>
      <c r="AE16" s="131"/>
      <c r="AF16" s="131"/>
      <c r="AG16" s="123">
        <f t="shared" si="26"/>
        <v>0</v>
      </c>
      <c r="AI16" s="121">
        <f t="shared" si="8"/>
        <v>0</v>
      </c>
      <c r="AJ16" s="118">
        <f t="shared" si="8"/>
        <v>0</v>
      </c>
      <c r="AK16" s="118">
        <f t="shared" si="8"/>
        <v>0</v>
      </c>
      <c r="AL16" s="124">
        <f t="shared" si="27"/>
        <v>0</v>
      </c>
      <c r="AM16" s="121">
        <f t="shared" si="9"/>
        <v>0</v>
      </c>
      <c r="AN16" s="118">
        <f t="shared" si="9"/>
        <v>0</v>
      </c>
      <c r="AO16" s="118">
        <f t="shared" si="9"/>
        <v>0</v>
      </c>
      <c r="AP16" s="118">
        <f t="shared" si="28"/>
        <v>0</v>
      </c>
      <c r="AT16" s="118">
        <f t="shared" si="29"/>
        <v>0</v>
      </c>
      <c r="AU16" s="118">
        <f t="shared" si="30"/>
        <v>0</v>
      </c>
      <c r="AV16" s="118">
        <f t="shared" si="31"/>
        <v>0</v>
      </c>
      <c r="AW16" s="124">
        <f t="shared" si="32"/>
        <v>0</v>
      </c>
      <c r="AX16" s="84"/>
      <c r="AY16" s="84"/>
      <c r="AZ16" s="84"/>
      <c r="BA16" s="123">
        <f t="shared" si="66"/>
        <v>0</v>
      </c>
      <c r="BB16" s="121">
        <f t="shared" si="33"/>
        <v>0</v>
      </c>
      <c r="BC16" s="118">
        <f t="shared" si="10"/>
        <v>0</v>
      </c>
      <c r="BD16" s="118">
        <f t="shared" si="10"/>
        <v>0</v>
      </c>
      <c r="BE16" s="124">
        <f t="shared" si="67"/>
        <v>0</v>
      </c>
      <c r="BF16" s="121">
        <f t="shared" si="11"/>
        <v>0</v>
      </c>
      <c r="BG16" s="118">
        <f t="shared" si="11"/>
        <v>0</v>
      </c>
      <c r="BH16" s="118">
        <f t="shared" si="11"/>
        <v>0</v>
      </c>
      <c r="BI16" s="118">
        <f t="shared" si="68"/>
        <v>0</v>
      </c>
      <c r="BK16" s="130"/>
      <c r="BL16" s="131"/>
      <c r="BM16" s="131"/>
      <c r="BN16" s="123">
        <f t="shared" si="34"/>
        <v>0</v>
      </c>
      <c r="BP16" s="121">
        <f t="shared" si="12"/>
        <v>0</v>
      </c>
      <c r="BQ16" s="118">
        <f t="shared" si="12"/>
        <v>0</v>
      </c>
      <c r="BR16" s="118">
        <f t="shared" si="12"/>
        <v>0</v>
      </c>
      <c r="BS16" s="124">
        <f t="shared" si="35"/>
        <v>0</v>
      </c>
      <c r="BT16" s="121">
        <f t="shared" si="36"/>
        <v>0</v>
      </c>
      <c r="BU16" s="118">
        <f t="shared" si="13"/>
        <v>0</v>
      </c>
      <c r="BV16" s="118">
        <f t="shared" si="14"/>
        <v>0</v>
      </c>
      <c r="BW16" s="118">
        <f t="shared" si="37"/>
        <v>0</v>
      </c>
      <c r="CA16" s="118">
        <f t="shared" si="38"/>
        <v>0</v>
      </c>
      <c r="CB16" s="118">
        <f t="shared" si="39"/>
        <v>0</v>
      </c>
      <c r="CC16" s="118">
        <f t="shared" si="40"/>
        <v>0</v>
      </c>
      <c r="CD16" s="124">
        <f t="shared" si="41"/>
        <v>0</v>
      </c>
      <c r="CE16" s="118">
        <f t="shared" si="42"/>
        <v>0</v>
      </c>
      <c r="CF16" s="118">
        <f t="shared" si="43"/>
        <v>0</v>
      </c>
      <c r="CG16" s="118">
        <f t="shared" si="44"/>
        <v>0</v>
      </c>
      <c r="CH16" s="124">
        <f t="shared" si="45"/>
        <v>0</v>
      </c>
      <c r="CI16" s="84"/>
      <c r="CJ16" s="84"/>
      <c r="CK16" s="84"/>
      <c r="CL16" s="123">
        <f t="shared" si="69"/>
        <v>0</v>
      </c>
      <c r="CM16" s="121">
        <f t="shared" si="46"/>
        <v>0</v>
      </c>
      <c r="CN16" s="118">
        <f t="shared" si="47"/>
        <v>0</v>
      </c>
      <c r="CO16" s="118">
        <f t="shared" si="47"/>
        <v>0</v>
      </c>
      <c r="CP16" s="124">
        <f t="shared" si="70"/>
        <v>0</v>
      </c>
      <c r="CQ16" s="121">
        <f t="shared" si="48"/>
        <v>0</v>
      </c>
      <c r="CR16" s="118">
        <f t="shared" si="15"/>
        <v>0</v>
      </c>
      <c r="CS16" s="118">
        <f t="shared" si="16"/>
        <v>0</v>
      </c>
      <c r="CT16" s="118">
        <f t="shared" si="71"/>
        <v>0</v>
      </c>
      <c r="CV16" s="130"/>
      <c r="CW16" s="131"/>
      <c r="CX16" s="131"/>
      <c r="CY16" s="123">
        <f t="shared" si="49"/>
        <v>0</v>
      </c>
      <c r="DA16" s="121">
        <f t="shared" si="17"/>
        <v>0</v>
      </c>
      <c r="DB16" s="118">
        <f t="shared" si="17"/>
        <v>0</v>
      </c>
      <c r="DC16" s="118">
        <f t="shared" si="17"/>
        <v>0</v>
      </c>
      <c r="DD16" s="124">
        <f t="shared" si="50"/>
        <v>0</v>
      </c>
      <c r="DE16" s="121">
        <f t="shared" si="18"/>
        <v>0</v>
      </c>
      <c r="DF16" s="118">
        <f t="shared" si="18"/>
        <v>0</v>
      </c>
      <c r="DG16" s="118">
        <f t="shared" si="18"/>
        <v>0</v>
      </c>
      <c r="DH16" s="118">
        <f t="shared" si="51"/>
        <v>0</v>
      </c>
      <c r="DL16" s="118">
        <f t="shared" si="52"/>
        <v>0</v>
      </c>
      <c r="DM16" s="118">
        <f t="shared" si="53"/>
        <v>0</v>
      </c>
      <c r="DN16" s="118">
        <f t="shared" si="54"/>
        <v>0</v>
      </c>
      <c r="DO16" s="124">
        <f t="shared" si="55"/>
        <v>0</v>
      </c>
      <c r="DP16" s="118">
        <f t="shared" si="56"/>
        <v>0</v>
      </c>
      <c r="DQ16" s="118">
        <f t="shared" si="57"/>
        <v>0</v>
      </c>
      <c r="DR16" s="118">
        <f t="shared" si="58"/>
        <v>0</v>
      </c>
      <c r="DS16" s="124">
        <f t="shared" si="59"/>
        <v>0</v>
      </c>
      <c r="DT16" s="118">
        <f t="shared" si="60"/>
        <v>0</v>
      </c>
      <c r="DU16" s="118">
        <f t="shared" si="61"/>
        <v>0</v>
      </c>
      <c r="DV16" s="118">
        <f t="shared" si="19"/>
        <v>0</v>
      </c>
      <c r="DW16" s="124">
        <f t="shared" si="20"/>
        <v>0</v>
      </c>
      <c r="DX16" s="84"/>
      <c r="DY16" s="84"/>
      <c r="DZ16" s="84"/>
      <c r="EA16" s="123">
        <f t="shared" si="72"/>
        <v>0</v>
      </c>
      <c r="EB16" s="121">
        <f t="shared" si="62"/>
        <v>0</v>
      </c>
      <c r="EC16" s="118">
        <f t="shared" si="21"/>
        <v>0</v>
      </c>
      <c r="ED16" s="118">
        <f t="shared" si="21"/>
        <v>0</v>
      </c>
      <c r="EE16" s="124">
        <f t="shared" si="73"/>
        <v>0</v>
      </c>
      <c r="EF16" s="121">
        <f t="shared" si="63"/>
        <v>0</v>
      </c>
      <c r="EG16" s="118">
        <f t="shared" si="22"/>
        <v>0</v>
      </c>
      <c r="EH16" s="118">
        <f t="shared" si="23"/>
        <v>0</v>
      </c>
      <c r="EI16" s="118">
        <f t="shared" si="74"/>
        <v>0</v>
      </c>
    </row>
    <row r="17" spans="1:139" ht="3.95" hidden="1" customHeight="1" x14ac:dyDescent="0.2">
      <c r="A17" s="9"/>
      <c r="C17" s="10"/>
      <c r="D17" s="10"/>
      <c r="E17" s="10"/>
      <c r="F17" s="10"/>
      <c r="G17" s="10"/>
      <c r="L17" s="114"/>
      <c r="N17" s="10"/>
      <c r="O17" s="10"/>
      <c r="P17" s="10"/>
      <c r="Q17" s="10"/>
      <c r="U17" s="10"/>
      <c r="V17" s="10"/>
      <c r="W17" s="10"/>
      <c r="X17" s="114"/>
      <c r="Y17" s="10"/>
      <c r="Z17" s="10"/>
      <c r="AA17" s="10"/>
      <c r="AB17" s="10"/>
      <c r="AG17" s="114"/>
      <c r="AI17" s="10"/>
      <c r="AJ17" s="10"/>
      <c r="AK17" s="10"/>
      <c r="AL17" s="114"/>
      <c r="AM17" s="10"/>
      <c r="AN17" s="10"/>
      <c r="AO17" s="10"/>
      <c r="AP17" s="10"/>
      <c r="AT17" s="10"/>
      <c r="AU17" s="10"/>
      <c r="AV17" s="10"/>
      <c r="AW17" s="114"/>
      <c r="AX17" s="10"/>
      <c r="AY17" s="10"/>
      <c r="AZ17" s="10"/>
      <c r="BA17" s="114"/>
      <c r="BB17" s="10"/>
      <c r="BC17" s="10"/>
      <c r="BD17" s="10"/>
      <c r="BE17" s="114"/>
      <c r="BF17" s="10"/>
      <c r="BG17" s="10"/>
      <c r="BH17" s="10"/>
      <c r="BI17" s="10"/>
      <c r="BN17" s="114"/>
      <c r="BP17" s="10"/>
      <c r="BQ17" s="10"/>
      <c r="BR17" s="10"/>
      <c r="BS17" s="114"/>
      <c r="BT17" s="10"/>
      <c r="BU17" s="10"/>
      <c r="BV17" s="10"/>
      <c r="BW17" s="10"/>
      <c r="CA17" s="10"/>
      <c r="CB17" s="10"/>
      <c r="CC17" s="10"/>
      <c r="CD17" s="114"/>
      <c r="CE17" s="10"/>
      <c r="CF17" s="10"/>
      <c r="CG17" s="10"/>
      <c r="CH17" s="114"/>
      <c r="CI17" s="10"/>
      <c r="CJ17" s="10"/>
      <c r="CK17" s="10"/>
      <c r="CL17" s="114"/>
      <c r="CM17" s="10"/>
      <c r="CN17" s="10"/>
      <c r="CO17" s="10"/>
      <c r="CP17" s="114"/>
      <c r="CQ17" s="10"/>
      <c r="CR17" s="10"/>
      <c r="CS17" s="10"/>
      <c r="CT17" s="10"/>
      <c r="CY17" s="114"/>
      <c r="DA17" s="10"/>
      <c r="DB17" s="10"/>
      <c r="DC17" s="10"/>
      <c r="DD17" s="114"/>
      <c r="DE17" s="10"/>
      <c r="DF17" s="10"/>
      <c r="DG17" s="10"/>
      <c r="DH17" s="10"/>
      <c r="DL17" s="10"/>
      <c r="DM17" s="10"/>
      <c r="DN17" s="10"/>
      <c r="DO17" s="114"/>
      <c r="DP17" s="10"/>
      <c r="DQ17" s="10"/>
      <c r="DR17" s="10"/>
      <c r="DS17" s="114"/>
      <c r="DT17" s="10"/>
      <c r="DU17" s="10"/>
      <c r="DV17" s="10"/>
      <c r="DW17" s="114"/>
      <c r="DX17" s="10"/>
      <c r="DY17" s="10"/>
      <c r="DZ17" s="10"/>
      <c r="EA17" s="114"/>
      <c r="EB17" s="10"/>
      <c r="EC17" s="10"/>
      <c r="ED17" s="10"/>
      <c r="EE17" s="114"/>
      <c r="EF17" s="10"/>
      <c r="EG17" s="10"/>
      <c r="EH17" s="10"/>
      <c r="EI17" s="10"/>
    </row>
    <row r="18" spans="1:139" ht="15" hidden="1" x14ac:dyDescent="0.25">
      <c r="A18" s="9" t="s">
        <v>67</v>
      </c>
      <c r="C18" s="118">
        <f>SUBTOTAL(9,C11:C17)</f>
        <v>0</v>
      </c>
      <c r="D18" s="118">
        <f>SUBTOTAL(9,D11:D17)</f>
        <v>0</v>
      </c>
      <c r="E18" s="118">
        <f>SUBTOTAL(9,E11:E17)</f>
        <v>0</v>
      </c>
      <c r="F18" s="7"/>
      <c r="G18" s="118">
        <f>SUBTOTAL(9,G11:G17)</f>
        <v>0</v>
      </c>
      <c r="I18" s="121">
        <f t="shared" ref="I18:Q18" si="132">SUBTOTAL(9,I11:I17)</f>
        <v>0</v>
      </c>
      <c r="J18" s="118">
        <f t="shared" si="132"/>
        <v>0</v>
      </c>
      <c r="K18" s="118">
        <f t="shared" si="132"/>
        <v>0</v>
      </c>
      <c r="L18" s="123">
        <f t="shared" si="132"/>
        <v>0</v>
      </c>
      <c r="N18" s="121">
        <f t="shared" si="132"/>
        <v>0</v>
      </c>
      <c r="O18" s="118">
        <f t="shared" si="132"/>
        <v>0</v>
      </c>
      <c r="P18" s="118">
        <f t="shared" si="132"/>
        <v>0</v>
      </c>
      <c r="Q18" s="118">
        <f t="shared" si="132"/>
        <v>0</v>
      </c>
      <c r="U18" s="118"/>
      <c r="V18" s="118">
        <f t="shared" ref="V18" si="133">SUBTOTAL(9,V11:V17)</f>
        <v>0</v>
      </c>
      <c r="W18" s="118">
        <f t="shared" ref="W18:AB18" si="134">SUBTOTAL(9,W11:W17)</f>
        <v>0</v>
      </c>
      <c r="X18" s="124">
        <f t="shared" si="134"/>
        <v>0</v>
      </c>
      <c r="Y18" s="121">
        <f t="shared" si="134"/>
        <v>0</v>
      </c>
      <c r="Z18" s="118">
        <f t="shared" si="134"/>
        <v>0</v>
      </c>
      <c r="AA18" s="118">
        <f t="shared" si="134"/>
        <v>0</v>
      </c>
      <c r="AB18" s="118">
        <f t="shared" si="134"/>
        <v>0</v>
      </c>
      <c r="AD18" s="121"/>
      <c r="AE18" s="118"/>
      <c r="AF18" s="118">
        <f t="shared" ref="AF18:AP18" si="135">SUBTOTAL(9,AF11:AF17)</f>
        <v>0</v>
      </c>
      <c r="AG18" s="123">
        <f t="shared" si="135"/>
        <v>0</v>
      </c>
      <c r="AI18" s="121">
        <f t="shared" si="135"/>
        <v>0</v>
      </c>
      <c r="AJ18" s="118">
        <f t="shared" si="135"/>
        <v>0</v>
      </c>
      <c r="AK18" s="118">
        <f t="shared" si="135"/>
        <v>0</v>
      </c>
      <c r="AL18" s="124">
        <f t="shared" si="135"/>
        <v>0</v>
      </c>
      <c r="AM18" s="121">
        <f t="shared" si="135"/>
        <v>0</v>
      </c>
      <c r="AN18" s="118">
        <f t="shared" si="135"/>
        <v>0</v>
      </c>
      <c r="AO18" s="118">
        <f t="shared" si="135"/>
        <v>0</v>
      </c>
      <c r="AP18" s="118">
        <f t="shared" si="135"/>
        <v>0</v>
      </c>
      <c r="AT18" s="118">
        <f>SUBTOTAL(9,AT11:AT17)</f>
        <v>0</v>
      </c>
      <c r="AU18" s="118">
        <f t="shared" ref="AU18:AW18" si="136">SUBTOTAL(9,AU11:AU17)</f>
        <v>0</v>
      </c>
      <c r="AV18" s="118">
        <f t="shared" si="136"/>
        <v>0</v>
      </c>
      <c r="AW18" s="124">
        <f t="shared" si="136"/>
        <v>0</v>
      </c>
      <c r="AX18" s="118"/>
      <c r="AY18" s="118"/>
      <c r="AZ18" s="118"/>
      <c r="BA18" s="124">
        <f t="shared" ref="BA18:BI18" si="137">SUBTOTAL(9,BA11:BA17)</f>
        <v>0</v>
      </c>
      <c r="BB18" s="121">
        <f t="shared" si="137"/>
        <v>0</v>
      </c>
      <c r="BC18" s="118">
        <f t="shared" si="137"/>
        <v>0</v>
      </c>
      <c r="BD18" s="118">
        <f t="shared" si="137"/>
        <v>0</v>
      </c>
      <c r="BE18" s="124">
        <f t="shared" si="137"/>
        <v>0</v>
      </c>
      <c r="BF18" s="121">
        <f t="shared" si="137"/>
        <v>0</v>
      </c>
      <c r="BG18" s="118">
        <f t="shared" si="137"/>
        <v>0</v>
      </c>
      <c r="BH18" s="118">
        <f t="shared" si="137"/>
        <v>0</v>
      </c>
      <c r="BI18" s="118">
        <f t="shared" si="137"/>
        <v>0</v>
      </c>
      <c r="BK18" s="121"/>
      <c r="BL18" s="118"/>
      <c r="BM18" s="118"/>
      <c r="BN18" s="123">
        <f t="shared" ref="BN18:BW18" si="138">SUBTOTAL(9,BN11:BN17)</f>
        <v>0</v>
      </c>
      <c r="BP18" s="121">
        <f t="shared" si="138"/>
        <v>0</v>
      </c>
      <c r="BQ18" s="118">
        <f t="shared" si="138"/>
        <v>0</v>
      </c>
      <c r="BR18" s="118">
        <f t="shared" si="138"/>
        <v>0</v>
      </c>
      <c r="BS18" s="124">
        <f t="shared" si="138"/>
        <v>0</v>
      </c>
      <c r="BT18" s="121">
        <f t="shared" si="138"/>
        <v>0</v>
      </c>
      <c r="BU18" s="118">
        <f t="shared" si="138"/>
        <v>0</v>
      </c>
      <c r="BV18" s="118">
        <f t="shared" si="138"/>
        <v>0</v>
      </c>
      <c r="BW18" s="118">
        <f t="shared" si="138"/>
        <v>0</v>
      </c>
      <c r="CA18" s="118">
        <f>SUBTOTAL(9,CA11:CA17)</f>
        <v>0</v>
      </c>
      <c r="CB18" s="118">
        <f t="shared" ref="CB18:CD18" si="139">SUBTOTAL(9,CB11:CB17)</f>
        <v>0</v>
      </c>
      <c r="CC18" s="118">
        <f t="shared" si="139"/>
        <v>0</v>
      </c>
      <c r="CD18" s="124">
        <f t="shared" si="139"/>
        <v>0</v>
      </c>
      <c r="CE18" s="118">
        <f>SUBTOTAL(9,CE11:CE17)</f>
        <v>0</v>
      </c>
      <c r="CF18" s="118">
        <f t="shared" ref="CF18:CH18" si="140">SUBTOTAL(9,CF11:CF17)</f>
        <v>0</v>
      </c>
      <c r="CG18" s="118">
        <f t="shared" si="140"/>
        <v>0</v>
      </c>
      <c r="CH18" s="124">
        <f t="shared" si="140"/>
        <v>0</v>
      </c>
      <c r="CI18" s="118"/>
      <c r="CJ18" s="118"/>
      <c r="CK18" s="118"/>
      <c r="CL18" s="124">
        <f t="shared" ref="CL18:CT18" si="141">SUBTOTAL(9,CL11:CL17)</f>
        <v>0</v>
      </c>
      <c r="CM18" s="121">
        <f t="shared" si="141"/>
        <v>0</v>
      </c>
      <c r="CN18" s="118">
        <f t="shared" si="141"/>
        <v>0</v>
      </c>
      <c r="CO18" s="118">
        <f t="shared" si="141"/>
        <v>0</v>
      </c>
      <c r="CP18" s="124">
        <f t="shared" si="141"/>
        <v>0</v>
      </c>
      <c r="CQ18" s="121">
        <f t="shared" si="141"/>
        <v>0</v>
      </c>
      <c r="CR18" s="118">
        <f t="shared" si="141"/>
        <v>0</v>
      </c>
      <c r="CS18" s="118">
        <f t="shared" si="141"/>
        <v>0</v>
      </c>
      <c r="CT18" s="118">
        <f t="shared" si="141"/>
        <v>0</v>
      </c>
      <c r="CV18" s="121">
        <f t="shared" ref="CV18:DH18" si="142">SUBTOTAL(9,CV11:CV17)</f>
        <v>0</v>
      </c>
      <c r="CW18" s="118">
        <f t="shared" si="142"/>
        <v>0</v>
      </c>
      <c r="CX18" s="118">
        <f t="shared" si="142"/>
        <v>0</v>
      </c>
      <c r="CY18" s="123">
        <f t="shared" si="142"/>
        <v>0</v>
      </c>
      <c r="DA18" s="121">
        <f t="shared" si="142"/>
        <v>0</v>
      </c>
      <c r="DB18" s="118">
        <f t="shared" si="142"/>
        <v>0</v>
      </c>
      <c r="DC18" s="118">
        <f t="shared" si="142"/>
        <v>0</v>
      </c>
      <c r="DD18" s="124">
        <f t="shared" si="142"/>
        <v>0</v>
      </c>
      <c r="DE18" s="121">
        <f t="shared" si="142"/>
        <v>0</v>
      </c>
      <c r="DF18" s="118">
        <f t="shared" si="142"/>
        <v>0</v>
      </c>
      <c r="DG18" s="118">
        <f t="shared" si="142"/>
        <v>0</v>
      </c>
      <c r="DH18" s="118">
        <f t="shared" si="142"/>
        <v>0</v>
      </c>
      <c r="DL18" s="118">
        <f>SUBTOTAL(9,DL11:DL17)</f>
        <v>0</v>
      </c>
      <c r="DM18" s="118">
        <f t="shared" ref="DM18:DO18" si="143">SUBTOTAL(9,DM11:DM17)</f>
        <v>0</v>
      </c>
      <c r="DN18" s="118">
        <f t="shared" si="143"/>
        <v>0</v>
      </c>
      <c r="DO18" s="124">
        <f t="shared" si="143"/>
        <v>0</v>
      </c>
      <c r="DP18" s="118">
        <f>SUBTOTAL(9,DP11:DP17)</f>
        <v>0</v>
      </c>
      <c r="DQ18" s="118">
        <f t="shared" ref="DQ18:DS18" si="144">SUBTOTAL(9,DQ11:DQ17)</f>
        <v>0</v>
      </c>
      <c r="DR18" s="118">
        <f t="shared" si="144"/>
        <v>0</v>
      </c>
      <c r="DS18" s="124">
        <f t="shared" si="144"/>
        <v>0</v>
      </c>
      <c r="DT18" s="118">
        <f>SUBTOTAL(9,DT11:DT17)</f>
        <v>0</v>
      </c>
      <c r="DU18" s="118">
        <f>SUBTOTAL(9,DU11:DU17)</f>
        <v>0</v>
      </c>
      <c r="DV18" s="118">
        <f>SUBTOTAL(9,DV11:DV17)</f>
        <v>0</v>
      </c>
      <c r="DW18" s="124">
        <f>SUBTOTAL(9,DW11:DW17)</f>
        <v>0</v>
      </c>
      <c r="DX18" s="118">
        <f>SUBTOTAL(9,DX11:DX17)</f>
        <v>0</v>
      </c>
      <c r="DY18" s="118">
        <f t="shared" ref="DY18" si="145">SUBTOTAL(9,DY11:DY17)</f>
        <v>0</v>
      </c>
      <c r="DZ18" s="118">
        <f t="shared" ref="DZ18:EI18" si="146">SUBTOTAL(9,DZ11:DZ17)</f>
        <v>0</v>
      </c>
      <c r="EA18" s="124">
        <f t="shared" si="146"/>
        <v>0</v>
      </c>
      <c r="EB18" s="121">
        <f t="shared" si="146"/>
        <v>0</v>
      </c>
      <c r="EC18" s="118">
        <f t="shared" si="146"/>
        <v>0</v>
      </c>
      <c r="ED18" s="118">
        <f t="shared" si="146"/>
        <v>0</v>
      </c>
      <c r="EE18" s="124">
        <f t="shared" si="146"/>
        <v>0</v>
      </c>
      <c r="EF18" s="121">
        <f t="shared" si="146"/>
        <v>0</v>
      </c>
      <c r="EG18" s="118">
        <f t="shared" si="146"/>
        <v>0</v>
      </c>
      <c r="EH18" s="118">
        <f t="shared" si="146"/>
        <v>0</v>
      </c>
      <c r="EI18" s="118">
        <f t="shared" si="146"/>
        <v>0</v>
      </c>
    </row>
    <row r="19" spans="1:139" ht="23.45" hidden="1" customHeight="1" x14ac:dyDescent="0.2">
      <c r="A19" s="9"/>
      <c r="C19" s="7"/>
      <c r="D19" s="7"/>
      <c r="E19" s="7"/>
      <c r="F19" s="7"/>
      <c r="G19" s="7"/>
      <c r="L19" s="116"/>
      <c r="N19" s="7"/>
      <c r="O19" s="7"/>
      <c r="P19" s="7"/>
      <c r="Q19" s="7"/>
      <c r="U19" s="7"/>
      <c r="V19" s="7"/>
      <c r="W19" s="7"/>
      <c r="X19" s="116"/>
      <c r="Y19" s="7"/>
      <c r="Z19" s="7"/>
      <c r="AA19" s="7"/>
      <c r="AB19" s="7"/>
      <c r="AG19" s="116"/>
      <c r="AI19" s="7"/>
      <c r="AJ19" s="7"/>
      <c r="AK19" s="7"/>
      <c r="AL19" s="116"/>
      <c r="AM19" s="7"/>
      <c r="AN19" s="7"/>
      <c r="AO19" s="7"/>
      <c r="AP19" s="7"/>
      <c r="AT19" s="7"/>
      <c r="AU19" s="7"/>
      <c r="AV19" s="7"/>
      <c r="AW19" s="116"/>
      <c r="AX19" s="7"/>
      <c r="AY19" s="7"/>
      <c r="AZ19" s="7"/>
      <c r="BA19" s="116"/>
      <c r="BB19" s="7"/>
      <c r="BC19" s="7"/>
      <c r="BD19" s="7"/>
      <c r="BE19" s="116"/>
      <c r="BF19" s="7"/>
      <c r="BG19" s="7"/>
      <c r="BH19" s="7"/>
      <c r="BI19" s="7"/>
      <c r="BN19" s="116"/>
      <c r="BP19" s="7"/>
      <c r="BQ19" s="7"/>
      <c r="BR19" s="7"/>
      <c r="BS19" s="116"/>
      <c r="BT19" s="7"/>
      <c r="BU19" s="7"/>
      <c r="BV19" s="7"/>
      <c r="BW19" s="7"/>
      <c r="CA19" s="7"/>
      <c r="CB19" s="7"/>
      <c r="CC19" s="7"/>
      <c r="CD19" s="116"/>
      <c r="CE19" s="7"/>
      <c r="CF19" s="7"/>
      <c r="CG19" s="7"/>
      <c r="CH19" s="116"/>
      <c r="CI19" s="7"/>
      <c r="CJ19" s="7"/>
      <c r="CK19" s="7"/>
      <c r="CL19" s="116"/>
      <c r="CM19" s="7"/>
      <c r="CN19" s="7"/>
      <c r="CO19" s="7"/>
      <c r="CP19" s="116"/>
      <c r="CQ19" s="7"/>
      <c r="CR19" s="7"/>
      <c r="CS19" s="7"/>
      <c r="CT19" s="7"/>
      <c r="CY19" s="116"/>
      <c r="DA19" s="7"/>
      <c r="DB19" s="7"/>
      <c r="DC19" s="7"/>
      <c r="DD19" s="116"/>
      <c r="DE19" s="7"/>
      <c r="DF19" s="7"/>
      <c r="DG19" s="7"/>
      <c r="DH19" s="7"/>
      <c r="DL19" s="7"/>
      <c r="DM19" s="7"/>
      <c r="DN19" s="7"/>
      <c r="DO19" s="116"/>
      <c r="DP19" s="7"/>
      <c r="DQ19" s="7"/>
      <c r="DR19" s="7"/>
      <c r="DS19" s="116"/>
      <c r="DT19" s="7"/>
      <c r="DU19" s="7"/>
      <c r="DV19" s="7"/>
      <c r="DW19" s="116"/>
      <c r="DX19" s="7"/>
      <c r="DY19" s="7"/>
      <c r="DZ19" s="7"/>
      <c r="EA19" s="116"/>
      <c r="EB19" s="7"/>
      <c r="EC19" s="7"/>
      <c r="ED19" s="7"/>
      <c r="EE19" s="116"/>
      <c r="EF19" s="7"/>
      <c r="EG19" s="7"/>
      <c r="EH19" s="7"/>
      <c r="EI19" s="7"/>
    </row>
    <row r="20" spans="1:139" ht="15" x14ac:dyDescent="0.25">
      <c r="A20" s="9" t="s">
        <v>68</v>
      </c>
      <c r="C20" s="118">
        <f>org_consulting</f>
        <v>0</v>
      </c>
      <c r="D20" s="118">
        <f>sub1_consulting</f>
        <v>0</v>
      </c>
      <c r="E20" s="118">
        <f>sub2_consulting</f>
        <v>0</v>
      </c>
      <c r="F20" s="7"/>
      <c r="G20" s="118">
        <f>SUM(C20:F20)</f>
        <v>0</v>
      </c>
      <c r="I20" s="130"/>
      <c r="J20" s="131"/>
      <c r="K20" s="131"/>
      <c r="L20" s="123">
        <f t="shared" ref="L20:L22" si="147">SUM(I20:K20)</f>
        <v>0</v>
      </c>
      <c r="N20" s="121">
        <f t="shared" ref="N20:P22" si="148">C20+I20</f>
        <v>0</v>
      </c>
      <c r="O20" s="118">
        <f t="shared" si="148"/>
        <v>0</v>
      </c>
      <c r="P20" s="118">
        <f t="shared" si="148"/>
        <v>0</v>
      </c>
      <c r="Q20" s="118">
        <f t="shared" ref="Q20:Q22" si="149">SUM(N20:P20)</f>
        <v>0</v>
      </c>
      <c r="U20" s="84"/>
      <c r="V20" s="84"/>
      <c r="W20" s="84"/>
      <c r="X20" s="123">
        <f t="shared" ref="X20:X22" si="150">SUM(U20:W20)</f>
        <v>0</v>
      </c>
      <c r="Y20" s="121">
        <f t="shared" ref="Y20:AA22" si="151">N20-U20</f>
        <v>0</v>
      </c>
      <c r="Z20" s="118">
        <f t="shared" si="151"/>
        <v>0</v>
      </c>
      <c r="AA20" s="118">
        <f t="shared" si="151"/>
        <v>0</v>
      </c>
      <c r="AB20" s="118">
        <f t="shared" ref="AB20:AB22" si="152">SUM(Y20:AA20)</f>
        <v>0</v>
      </c>
      <c r="AD20" s="130"/>
      <c r="AE20" s="131"/>
      <c r="AF20" s="131"/>
      <c r="AG20" s="123">
        <f t="shared" ref="AG20:AG22" si="153">SUM(AD20:AF20)</f>
        <v>0</v>
      </c>
      <c r="AI20" s="121">
        <f t="shared" ref="AI20:AK22" si="154">N20+AD20</f>
        <v>0</v>
      </c>
      <c r="AJ20" s="118">
        <f t="shared" si="154"/>
        <v>0</v>
      </c>
      <c r="AK20" s="118">
        <f t="shared" si="154"/>
        <v>0</v>
      </c>
      <c r="AL20" s="124">
        <f t="shared" ref="AL20:AL22" si="155">SUM(AI20:AK20)</f>
        <v>0</v>
      </c>
      <c r="AM20" s="121">
        <f t="shared" ref="AM20:AO22" si="156">AI20-U20</f>
        <v>0</v>
      </c>
      <c r="AN20" s="118">
        <f t="shared" si="156"/>
        <v>0</v>
      </c>
      <c r="AO20" s="118">
        <f t="shared" si="156"/>
        <v>0</v>
      </c>
      <c r="AP20" s="118">
        <f t="shared" ref="AP20:AP22" si="157">SUM(AM20:AO20)</f>
        <v>0</v>
      </c>
      <c r="AT20" s="118">
        <f t="shared" ref="AT20:AT22" si="158">$U20</f>
        <v>0</v>
      </c>
      <c r="AU20" s="118">
        <f t="shared" ref="AU20:AU22" si="159">$V20</f>
        <v>0</v>
      </c>
      <c r="AV20" s="118">
        <f t="shared" ref="AV20:AV22" si="160">$W20</f>
        <v>0</v>
      </c>
      <c r="AW20" s="124">
        <f t="shared" ref="AW20:AW22" si="161">$X20</f>
        <v>0</v>
      </c>
      <c r="AX20" s="84"/>
      <c r="AY20" s="84"/>
      <c r="AZ20" s="84"/>
      <c r="BA20" s="123">
        <f t="shared" ref="BA20:BA22" si="162">SUM(AX20:AZ20)</f>
        <v>0</v>
      </c>
      <c r="BB20" s="121">
        <f t="shared" ref="BB20:BD22" si="163">SUMIFS($AT20:$BA20,$AT$10:$BA$10,BB$10)</f>
        <v>0</v>
      </c>
      <c r="BC20" s="118">
        <f t="shared" si="163"/>
        <v>0</v>
      </c>
      <c r="BD20" s="118">
        <f t="shared" si="163"/>
        <v>0</v>
      </c>
      <c r="BE20" s="124">
        <f t="shared" ref="BE20:BE22" si="164">SUM(BB20:BD20)</f>
        <v>0</v>
      </c>
      <c r="BF20" s="121">
        <f t="shared" ref="BF20:BH22" si="165">AI20-BB20</f>
        <v>0</v>
      </c>
      <c r="BG20" s="118">
        <f t="shared" si="165"/>
        <v>0</v>
      </c>
      <c r="BH20" s="118">
        <f t="shared" si="165"/>
        <v>0</v>
      </c>
      <c r="BI20" s="118">
        <f t="shared" ref="BI20:BI22" si="166">SUM(BF20:BH20)</f>
        <v>0</v>
      </c>
      <c r="BK20" s="130"/>
      <c r="BL20" s="131"/>
      <c r="BM20" s="131"/>
      <c r="BN20" s="123">
        <f t="shared" ref="BN20:BN22" si="167">SUM(BK20:BM20)</f>
        <v>0</v>
      </c>
      <c r="BP20" s="121">
        <f t="shared" ref="BP20:BR22" si="168">AI20+BK20</f>
        <v>0</v>
      </c>
      <c r="BQ20" s="118">
        <f t="shared" si="168"/>
        <v>0</v>
      </c>
      <c r="BR20" s="118">
        <f t="shared" si="168"/>
        <v>0</v>
      </c>
      <c r="BS20" s="124">
        <f t="shared" ref="BS20:BS22" si="169">SUM(BP20:BR20)</f>
        <v>0</v>
      </c>
      <c r="BT20" s="121">
        <f t="shared" ref="BT20:BT22" si="170">BP20-BB20</f>
        <v>0</v>
      </c>
      <c r="BU20" s="118">
        <f t="shared" ref="BU20:BU22" si="171">BQ20-BC20</f>
        <v>0</v>
      </c>
      <c r="BV20" s="118">
        <f t="shared" ref="BV20:BV22" si="172">BR20-BD20</f>
        <v>0</v>
      </c>
      <c r="BW20" s="118">
        <f t="shared" ref="BW20:BW22" si="173">SUM(BT20:BV20)</f>
        <v>0</v>
      </c>
      <c r="CA20" s="118">
        <f t="shared" ref="CA20:CA22" si="174">$U20</f>
        <v>0</v>
      </c>
      <c r="CB20" s="118">
        <f t="shared" ref="CB20:CB22" si="175">$V20</f>
        <v>0</v>
      </c>
      <c r="CC20" s="118">
        <f t="shared" ref="CC20:CC22" si="176">$W20</f>
        <v>0</v>
      </c>
      <c r="CD20" s="124">
        <f t="shared" ref="CD20:CD22" si="177">$X20</f>
        <v>0</v>
      </c>
      <c r="CE20" s="118">
        <f t="shared" ref="CE20:CE22" si="178">$AX20</f>
        <v>0</v>
      </c>
      <c r="CF20" s="118">
        <f t="shared" ref="CF20:CF22" si="179">$AY20</f>
        <v>0</v>
      </c>
      <c r="CG20" s="118">
        <f>$AZ20</f>
        <v>0</v>
      </c>
      <c r="CH20" s="124">
        <f>$BA20</f>
        <v>0</v>
      </c>
      <c r="CI20" s="84"/>
      <c r="CJ20" s="84"/>
      <c r="CK20" s="84"/>
      <c r="CL20" s="123">
        <f t="shared" ref="CL20:CL22" si="180">SUM(CI20:CK20)</f>
        <v>0</v>
      </c>
      <c r="CM20" s="121">
        <f t="shared" ref="CM20:CO22" si="181">SUMIFS($CA20:$CL20,$CA$10:$CL$10,CM$10)</f>
        <v>0</v>
      </c>
      <c r="CN20" s="118">
        <f t="shared" si="181"/>
        <v>0</v>
      </c>
      <c r="CO20" s="118">
        <f t="shared" si="181"/>
        <v>0</v>
      </c>
      <c r="CP20" s="124">
        <f t="shared" ref="CP20:CP22" si="182">SUM(CM20:CO20)</f>
        <v>0</v>
      </c>
      <c r="CQ20" s="121">
        <f t="shared" ref="CQ20:CQ22" si="183">BP20-CM20</f>
        <v>0</v>
      </c>
      <c r="CR20" s="118">
        <f t="shared" ref="CR20:CR22" si="184">BQ20-CN20</f>
        <v>0</v>
      </c>
      <c r="CS20" s="118">
        <f t="shared" ref="CS20:CS22" si="185">BR20-CO20</f>
        <v>0</v>
      </c>
      <c r="CT20" s="118">
        <f t="shared" ref="CT20:CT22" si="186">SUM(CQ20:CS20)</f>
        <v>0</v>
      </c>
      <c r="CV20" s="130"/>
      <c r="CW20" s="131"/>
      <c r="CX20" s="131"/>
      <c r="CY20" s="123">
        <f t="shared" ref="CY20:CY22" si="187">SUM(CV20:CX20)</f>
        <v>0</v>
      </c>
      <c r="DA20" s="121">
        <f t="shared" ref="DA20:DC22" si="188">BP20+CV20</f>
        <v>0</v>
      </c>
      <c r="DB20" s="118">
        <f t="shared" si="188"/>
        <v>0</v>
      </c>
      <c r="DC20" s="118">
        <f t="shared" si="188"/>
        <v>0</v>
      </c>
      <c r="DD20" s="124">
        <f t="shared" ref="DD20:DD22" si="189">SUM(DA20:DC20)</f>
        <v>0</v>
      </c>
      <c r="DE20" s="121">
        <f t="shared" ref="DE20:DG22" si="190">DA20-CM20</f>
        <v>0</v>
      </c>
      <c r="DF20" s="118">
        <f t="shared" si="190"/>
        <v>0</v>
      </c>
      <c r="DG20" s="118">
        <f t="shared" si="190"/>
        <v>0</v>
      </c>
      <c r="DH20" s="118">
        <f t="shared" ref="DH20:DH22" si="191">SUM(DE20:DG20)</f>
        <v>0</v>
      </c>
      <c r="DL20" s="118">
        <f t="shared" ref="DL20:DL22" si="192">$U20</f>
        <v>0</v>
      </c>
      <c r="DM20" s="118">
        <f t="shared" ref="DM20:DM22" si="193">$V20</f>
        <v>0</v>
      </c>
      <c r="DN20" s="118">
        <f t="shared" ref="DN20:DN22" si="194">$W20</f>
        <v>0</v>
      </c>
      <c r="DO20" s="124">
        <f t="shared" ref="DO20:DO22" si="195">$X20</f>
        <v>0</v>
      </c>
      <c r="DP20" s="118">
        <f t="shared" ref="DP20:DP22" si="196">$AX20</f>
        <v>0</v>
      </c>
      <c r="DQ20" s="118">
        <f t="shared" ref="DQ20:DQ22" si="197">$AY20</f>
        <v>0</v>
      </c>
      <c r="DR20" s="118">
        <f t="shared" ref="DR20:DR22" si="198">$AZ20</f>
        <v>0</v>
      </c>
      <c r="DS20" s="124">
        <f t="shared" ref="DS20:DS22" si="199">$BA20</f>
        <v>0</v>
      </c>
      <c r="DT20" s="118">
        <f t="shared" ref="DT20:DT22" si="200">$CI20</f>
        <v>0</v>
      </c>
      <c r="DU20" s="118">
        <f t="shared" ref="DU20:DU22" si="201">$CJ20</f>
        <v>0</v>
      </c>
      <c r="DV20" s="118">
        <f t="shared" ref="DV20:DV22" si="202">$CK20</f>
        <v>0</v>
      </c>
      <c r="DW20" s="124">
        <f t="shared" ref="DW20:DW22" si="203">$CL20</f>
        <v>0</v>
      </c>
      <c r="DX20" s="84"/>
      <c r="DY20" s="84"/>
      <c r="DZ20" s="84"/>
      <c r="EA20" s="123">
        <f t="shared" ref="EA20:EA22" si="204">SUM(DX20:DZ20)</f>
        <v>0</v>
      </c>
      <c r="EB20" s="121">
        <f t="shared" ref="EB20:ED22" si="205">SUMIFS($DL20:$EA20,$DL$10:$EA$10,EB$10)</f>
        <v>0</v>
      </c>
      <c r="EC20" s="118">
        <f t="shared" si="205"/>
        <v>0</v>
      </c>
      <c r="ED20" s="118">
        <f t="shared" si="205"/>
        <v>0</v>
      </c>
      <c r="EE20" s="124">
        <f t="shared" ref="EE20:EE22" si="206">SUM(EB20:ED20)</f>
        <v>0</v>
      </c>
      <c r="EF20" s="121">
        <f t="shared" ref="EF20:EF22" si="207">DA20-EB20</f>
        <v>0</v>
      </c>
      <c r="EG20" s="118">
        <f t="shared" ref="EG20:EG22" si="208">DB20-EC20</f>
        <v>0</v>
      </c>
      <c r="EH20" s="118">
        <f t="shared" ref="EH20:EH22" si="209">DC20-ED20</f>
        <v>0</v>
      </c>
      <c r="EI20" s="118">
        <f t="shared" ref="EI20:EI22" si="210">SUM(EF20:EH20)</f>
        <v>0</v>
      </c>
    </row>
    <row r="21" spans="1:139" ht="15" x14ac:dyDescent="0.25">
      <c r="A21" s="9" t="s">
        <v>80</v>
      </c>
      <c r="C21" s="118">
        <f>org_data_collection</f>
        <v>0</v>
      </c>
      <c r="D21" s="118">
        <f>sub1_data_collection</f>
        <v>0</v>
      </c>
      <c r="E21" s="118">
        <f>sub2_data_collection</f>
        <v>0</v>
      </c>
      <c r="F21" s="7"/>
      <c r="G21" s="118">
        <f t="shared" ref="G21:G22" si="211">SUM(C21:F21)</f>
        <v>0</v>
      </c>
      <c r="I21" s="130"/>
      <c r="J21" s="131"/>
      <c r="K21" s="131"/>
      <c r="L21" s="123">
        <f t="shared" si="147"/>
        <v>0</v>
      </c>
      <c r="N21" s="121">
        <f t="shared" si="148"/>
        <v>0</v>
      </c>
      <c r="O21" s="118">
        <f t="shared" si="148"/>
        <v>0</v>
      </c>
      <c r="P21" s="118">
        <f t="shared" si="148"/>
        <v>0</v>
      </c>
      <c r="Q21" s="118">
        <f t="shared" si="149"/>
        <v>0</v>
      </c>
      <c r="U21" s="84"/>
      <c r="V21" s="84"/>
      <c r="W21" s="84"/>
      <c r="X21" s="123">
        <f t="shared" si="150"/>
        <v>0</v>
      </c>
      <c r="Y21" s="121">
        <f t="shared" si="151"/>
        <v>0</v>
      </c>
      <c r="Z21" s="118">
        <f t="shared" si="151"/>
        <v>0</v>
      </c>
      <c r="AA21" s="118">
        <f t="shared" si="151"/>
        <v>0</v>
      </c>
      <c r="AB21" s="118">
        <f t="shared" si="152"/>
        <v>0</v>
      </c>
      <c r="AD21" s="130"/>
      <c r="AE21" s="131"/>
      <c r="AF21" s="131"/>
      <c r="AG21" s="123">
        <f t="shared" si="153"/>
        <v>0</v>
      </c>
      <c r="AI21" s="121">
        <f t="shared" si="154"/>
        <v>0</v>
      </c>
      <c r="AJ21" s="118">
        <f t="shared" si="154"/>
        <v>0</v>
      </c>
      <c r="AK21" s="118">
        <f t="shared" si="154"/>
        <v>0</v>
      </c>
      <c r="AL21" s="124">
        <f t="shared" si="155"/>
        <v>0</v>
      </c>
      <c r="AM21" s="121">
        <f t="shared" si="156"/>
        <v>0</v>
      </c>
      <c r="AN21" s="118">
        <f t="shared" si="156"/>
        <v>0</v>
      </c>
      <c r="AO21" s="118">
        <f t="shared" si="156"/>
        <v>0</v>
      </c>
      <c r="AP21" s="118">
        <f t="shared" si="157"/>
        <v>0</v>
      </c>
      <c r="AT21" s="118">
        <f t="shared" si="158"/>
        <v>0</v>
      </c>
      <c r="AU21" s="118">
        <f t="shared" si="159"/>
        <v>0</v>
      </c>
      <c r="AV21" s="118">
        <f t="shared" si="160"/>
        <v>0</v>
      </c>
      <c r="AW21" s="124">
        <f t="shared" si="161"/>
        <v>0</v>
      </c>
      <c r="AX21" s="84"/>
      <c r="AY21" s="84"/>
      <c r="AZ21" s="84"/>
      <c r="BA21" s="123">
        <f t="shared" si="162"/>
        <v>0</v>
      </c>
      <c r="BB21" s="121">
        <f t="shared" si="163"/>
        <v>0</v>
      </c>
      <c r="BC21" s="118">
        <f t="shared" si="163"/>
        <v>0</v>
      </c>
      <c r="BD21" s="118">
        <f t="shared" si="163"/>
        <v>0</v>
      </c>
      <c r="BE21" s="124">
        <f t="shared" si="164"/>
        <v>0</v>
      </c>
      <c r="BF21" s="121">
        <f t="shared" si="165"/>
        <v>0</v>
      </c>
      <c r="BG21" s="118">
        <f t="shared" si="165"/>
        <v>0</v>
      </c>
      <c r="BH21" s="118">
        <f t="shared" si="165"/>
        <v>0</v>
      </c>
      <c r="BI21" s="118">
        <f t="shared" si="166"/>
        <v>0</v>
      </c>
      <c r="BK21" s="130"/>
      <c r="BL21" s="131"/>
      <c r="BM21" s="131"/>
      <c r="BN21" s="123">
        <f t="shared" si="167"/>
        <v>0</v>
      </c>
      <c r="BP21" s="121">
        <f t="shared" si="168"/>
        <v>0</v>
      </c>
      <c r="BQ21" s="118">
        <f t="shared" si="168"/>
        <v>0</v>
      </c>
      <c r="BR21" s="118">
        <f t="shared" si="168"/>
        <v>0</v>
      </c>
      <c r="BS21" s="124">
        <f t="shared" si="169"/>
        <v>0</v>
      </c>
      <c r="BT21" s="121">
        <f t="shared" si="170"/>
        <v>0</v>
      </c>
      <c r="BU21" s="118">
        <f t="shared" si="171"/>
        <v>0</v>
      </c>
      <c r="BV21" s="118">
        <f t="shared" si="172"/>
        <v>0</v>
      </c>
      <c r="BW21" s="118">
        <f t="shared" si="173"/>
        <v>0</v>
      </c>
      <c r="CA21" s="118">
        <f t="shared" si="174"/>
        <v>0</v>
      </c>
      <c r="CB21" s="118">
        <f t="shared" si="175"/>
        <v>0</v>
      </c>
      <c r="CC21" s="118">
        <f t="shared" si="176"/>
        <v>0</v>
      </c>
      <c r="CD21" s="124">
        <f t="shared" si="177"/>
        <v>0</v>
      </c>
      <c r="CE21" s="118">
        <f t="shared" si="178"/>
        <v>0</v>
      </c>
      <c r="CF21" s="118">
        <f t="shared" si="179"/>
        <v>0</v>
      </c>
      <c r="CG21" s="118">
        <f>$AZ21</f>
        <v>0</v>
      </c>
      <c r="CH21" s="124">
        <f>$BA21</f>
        <v>0</v>
      </c>
      <c r="CI21" s="84"/>
      <c r="CJ21" s="84"/>
      <c r="CK21" s="84"/>
      <c r="CL21" s="123">
        <f t="shared" si="180"/>
        <v>0</v>
      </c>
      <c r="CM21" s="121">
        <f t="shared" si="181"/>
        <v>0</v>
      </c>
      <c r="CN21" s="118">
        <f t="shared" si="181"/>
        <v>0</v>
      </c>
      <c r="CO21" s="118">
        <f t="shared" si="181"/>
        <v>0</v>
      </c>
      <c r="CP21" s="124">
        <f t="shared" si="182"/>
        <v>0</v>
      </c>
      <c r="CQ21" s="121">
        <f t="shared" si="183"/>
        <v>0</v>
      </c>
      <c r="CR21" s="118">
        <f t="shared" si="184"/>
        <v>0</v>
      </c>
      <c r="CS21" s="118">
        <f t="shared" si="185"/>
        <v>0</v>
      </c>
      <c r="CT21" s="118">
        <f t="shared" si="186"/>
        <v>0</v>
      </c>
      <c r="CV21" s="130"/>
      <c r="CW21" s="131"/>
      <c r="CX21" s="131"/>
      <c r="CY21" s="123">
        <f t="shared" si="187"/>
        <v>0</v>
      </c>
      <c r="DA21" s="121">
        <f t="shared" si="188"/>
        <v>0</v>
      </c>
      <c r="DB21" s="118">
        <f t="shared" si="188"/>
        <v>0</v>
      </c>
      <c r="DC21" s="118">
        <f t="shared" si="188"/>
        <v>0</v>
      </c>
      <c r="DD21" s="124">
        <f t="shared" si="189"/>
        <v>0</v>
      </c>
      <c r="DE21" s="121">
        <f t="shared" si="190"/>
        <v>0</v>
      </c>
      <c r="DF21" s="118">
        <f t="shared" si="190"/>
        <v>0</v>
      </c>
      <c r="DG21" s="118">
        <f t="shared" si="190"/>
        <v>0</v>
      </c>
      <c r="DH21" s="118">
        <f t="shared" si="191"/>
        <v>0</v>
      </c>
      <c r="DL21" s="118">
        <f t="shared" si="192"/>
        <v>0</v>
      </c>
      <c r="DM21" s="118">
        <f t="shared" si="193"/>
        <v>0</v>
      </c>
      <c r="DN21" s="118">
        <f t="shared" si="194"/>
        <v>0</v>
      </c>
      <c r="DO21" s="124">
        <f t="shared" si="195"/>
        <v>0</v>
      </c>
      <c r="DP21" s="118">
        <f t="shared" si="196"/>
        <v>0</v>
      </c>
      <c r="DQ21" s="118">
        <f t="shared" si="197"/>
        <v>0</v>
      </c>
      <c r="DR21" s="118">
        <f t="shared" si="198"/>
        <v>0</v>
      </c>
      <c r="DS21" s="124">
        <f t="shared" si="199"/>
        <v>0</v>
      </c>
      <c r="DT21" s="118">
        <f t="shared" si="200"/>
        <v>0</v>
      </c>
      <c r="DU21" s="118">
        <f t="shared" si="201"/>
        <v>0</v>
      </c>
      <c r="DV21" s="118">
        <f t="shared" si="202"/>
        <v>0</v>
      </c>
      <c r="DW21" s="124">
        <f t="shared" si="203"/>
        <v>0</v>
      </c>
      <c r="DX21" s="84"/>
      <c r="DY21" s="84"/>
      <c r="DZ21" s="84"/>
      <c r="EA21" s="123">
        <f t="shared" si="204"/>
        <v>0</v>
      </c>
      <c r="EB21" s="121">
        <f t="shared" si="205"/>
        <v>0</v>
      </c>
      <c r="EC21" s="118">
        <f t="shared" si="205"/>
        <v>0</v>
      </c>
      <c r="ED21" s="118">
        <f t="shared" si="205"/>
        <v>0</v>
      </c>
      <c r="EE21" s="124">
        <f t="shared" si="206"/>
        <v>0</v>
      </c>
      <c r="EF21" s="121">
        <f t="shared" si="207"/>
        <v>0</v>
      </c>
      <c r="EG21" s="118">
        <f t="shared" si="208"/>
        <v>0</v>
      </c>
      <c r="EH21" s="118">
        <f t="shared" si="209"/>
        <v>0</v>
      </c>
      <c r="EI21" s="118">
        <f t="shared" si="210"/>
        <v>0</v>
      </c>
    </row>
    <row r="22" spans="1:139" ht="15" x14ac:dyDescent="0.25">
      <c r="A22" s="9" t="s">
        <v>59</v>
      </c>
      <c r="C22" s="118">
        <f>org_direct</f>
        <v>0</v>
      </c>
      <c r="D22" s="118">
        <f>sub1_direct</f>
        <v>0</v>
      </c>
      <c r="E22" s="118">
        <f>sub2_direct</f>
        <v>0</v>
      </c>
      <c r="F22" s="7"/>
      <c r="G22" s="118">
        <f t="shared" si="211"/>
        <v>0</v>
      </c>
      <c r="I22" s="130"/>
      <c r="J22" s="131"/>
      <c r="K22" s="131"/>
      <c r="L22" s="123">
        <f t="shared" si="147"/>
        <v>0</v>
      </c>
      <c r="N22" s="121">
        <f t="shared" si="148"/>
        <v>0</v>
      </c>
      <c r="O22" s="118">
        <f t="shared" si="148"/>
        <v>0</v>
      </c>
      <c r="P22" s="118">
        <f t="shared" si="148"/>
        <v>0</v>
      </c>
      <c r="Q22" s="118">
        <f t="shared" si="149"/>
        <v>0</v>
      </c>
      <c r="U22" s="84"/>
      <c r="V22" s="84"/>
      <c r="W22" s="84"/>
      <c r="X22" s="123">
        <f t="shared" si="150"/>
        <v>0</v>
      </c>
      <c r="Y22" s="121">
        <f t="shared" si="151"/>
        <v>0</v>
      </c>
      <c r="Z22" s="118">
        <f t="shared" si="151"/>
        <v>0</v>
      </c>
      <c r="AA22" s="118">
        <f t="shared" si="151"/>
        <v>0</v>
      </c>
      <c r="AB22" s="118">
        <f t="shared" si="152"/>
        <v>0</v>
      </c>
      <c r="AD22" s="130"/>
      <c r="AE22" s="131"/>
      <c r="AF22" s="131"/>
      <c r="AG22" s="123">
        <f t="shared" si="153"/>
        <v>0</v>
      </c>
      <c r="AI22" s="121">
        <f t="shared" si="154"/>
        <v>0</v>
      </c>
      <c r="AJ22" s="118">
        <f t="shared" si="154"/>
        <v>0</v>
      </c>
      <c r="AK22" s="118">
        <f t="shared" si="154"/>
        <v>0</v>
      </c>
      <c r="AL22" s="124">
        <f t="shared" si="155"/>
        <v>0</v>
      </c>
      <c r="AM22" s="121">
        <f t="shared" si="156"/>
        <v>0</v>
      </c>
      <c r="AN22" s="118">
        <f t="shared" si="156"/>
        <v>0</v>
      </c>
      <c r="AO22" s="118">
        <f t="shared" si="156"/>
        <v>0</v>
      </c>
      <c r="AP22" s="118">
        <f t="shared" si="157"/>
        <v>0</v>
      </c>
      <c r="AT22" s="118">
        <f t="shared" si="158"/>
        <v>0</v>
      </c>
      <c r="AU22" s="118">
        <f t="shared" si="159"/>
        <v>0</v>
      </c>
      <c r="AV22" s="118">
        <f t="shared" si="160"/>
        <v>0</v>
      </c>
      <c r="AW22" s="124">
        <f t="shared" si="161"/>
        <v>0</v>
      </c>
      <c r="AX22" s="84"/>
      <c r="AY22" s="84"/>
      <c r="AZ22" s="84"/>
      <c r="BA22" s="123">
        <f t="shared" si="162"/>
        <v>0</v>
      </c>
      <c r="BB22" s="121">
        <f t="shared" si="163"/>
        <v>0</v>
      </c>
      <c r="BC22" s="118">
        <f t="shared" si="163"/>
        <v>0</v>
      </c>
      <c r="BD22" s="118">
        <f t="shared" si="163"/>
        <v>0</v>
      </c>
      <c r="BE22" s="124">
        <f t="shared" si="164"/>
        <v>0</v>
      </c>
      <c r="BF22" s="121">
        <f t="shared" si="165"/>
        <v>0</v>
      </c>
      <c r="BG22" s="118">
        <f t="shared" si="165"/>
        <v>0</v>
      </c>
      <c r="BH22" s="118">
        <f t="shared" si="165"/>
        <v>0</v>
      </c>
      <c r="BI22" s="118">
        <f t="shared" si="166"/>
        <v>0</v>
      </c>
      <c r="BK22" s="130"/>
      <c r="BL22" s="131"/>
      <c r="BM22" s="131"/>
      <c r="BN22" s="123">
        <f t="shared" si="167"/>
        <v>0</v>
      </c>
      <c r="BP22" s="121">
        <f t="shared" si="168"/>
        <v>0</v>
      </c>
      <c r="BQ22" s="118">
        <f t="shared" si="168"/>
        <v>0</v>
      </c>
      <c r="BR22" s="118">
        <f t="shared" si="168"/>
        <v>0</v>
      </c>
      <c r="BS22" s="124">
        <f t="shared" si="169"/>
        <v>0</v>
      </c>
      <c r="BT22" s="121">
        <f t="shared" si="170"/>
        <v>0</v>
      </c>
      <c r="BU22" s="118">
        <f t="shared" si="171"/>
        <v>0</v>
      </c>
      <c r="BV22" s="118">
        <f t="shared" si="172"/>
        <v>0</v>
      </c>
      <c r="BW22" s="118">
        <f t="shared" si="173"/>
        <v>0</v>
      </c>
      <c r="CA22" s="118">
        <f t="shared" si="174"/>
        <v>0</v>
      </c>
      <c r="CB22" s="118">
        <f t="shared" si="175"/>
        <v>0</v>
      </c>
      <c r="CC22" s="118">
        <f t="shared" si="176"/>
        <v>0</v>
      </c>
      <c r="CD22" s="124">
        <f t="shared" si="177"/>
        <v>0</v>
      </c>
      <c r="CE22" s="118">
        <f t="shared" si="178"/>
        <v>0</v>
      </c>
      <c r="CF22" s="118">
        <f t="shared" si="179"/>
        <v>0</v>
      </c>
      <c r="CG22" s="118">
        <f>$AZ22</f>
        <v>0</v>
      </c>
      <c r="CH22" s="124">
        <f>$BA22</f>
        <v>0</v>
      </c>
      <c r="CI22" s="84"/>
      <c r="CJ22" s="84"/>
      <c r="CK22" s="84"/>
      <c r="CL22" s="123">
        <f t="shared" si="180"/>
        <v>0</v>
      </c>
      <c r="CM22" s="121">
        <f t="shared" si="181"/>
        <v>0</v>
      </c>
      <c r="CN22" s="118">
        <f t="shared" si="181"/>
        <v>0</v>
      </c>
      <c r="CO22" s="118">
        <f t="shared" si="181"/>
        <v>0</v>
      </c>
      <c r="CP22" s="124">
        <f t="shared" si="182"/>
        <v>0</v>
      </c>
      <c r="CQ22" s="121">
        <f t="shared" si="183"/>
        <v>0</v>
      </c>
      <c r="CR22" s="118">
        <f t="shared" si="184"/>
        <v>0</v>
      </c>
      <c r="CS22" s="118">
        <f t="shared" si="185"/>
        <v>0</v>
      </c>
      <c r="CT22" s="118">
        <f t="shared" si="186"/>
        <v>0</v>
      </c>
      <c r="CV22" s="130"/>
      <c r="CW22" s="131"/>
      <c r="CX22" s="131"/>
      <c r="CY22" s="123">
        <f t="shared" si="187"/>
        <v>0</v>
      </c>
      <c r="DA22" s="121">
        <f t="shared" si="188"/>
        <v>0</v>
      </c>
      <c r="DB22" s="118">
        <f t="shared" si="188"/>
        <v>0</v>
      </c>
      <c r="DC22" s="118">
        <f t="shared" si="188"/>
        <v>0</v>
      </c>
      <c r="DD22" s="124">
        <f t="shared" si="189"/>
        <v>0</v>
      </c>
      <c r="DE22" s="121">
        <f t="shared" si="190"/>
        <v>0</v>
      </c>
      <c r="DF22" s="118">
        <f t="shared" si="190"/>
        <v>0</v>
      </c>
      <c r="DG22" s="118">
        <f t="shared" si="190"/>
        <v>0</v>
      </c>
      <c r="DH22" s="118">
        <f t="shared" si="191"/>
        <v>0</v>
      </c>
      <c r="DL22" s="118">
        <f t="shared" si="192"/>
        <v>0</v>
      </c>
      <c r="DM22" s="118">
        <f t="shared" si="193"/>
        <v>0</v>
      </c>
      <c r="DN22" s="118">
        <f t="shared" si="194"/>
        <v>0</v>
      </c>
      <c r="DO22" s="124">
        <f t="shared" si="195"/>
        <v>0</v>
      </c>
      <c r="DP22" s="118">
        <f t="shared" si="196"/>
        <v>0</v>
      </c>
      <c r="DQ22" s="118">
        <f t="shared" si="197"/>
        <v>0</v>
      </c>
      <c r="DR22" s="118">
        <f t="shared" si="198"/>
        <v>0</v>
      </c>
      <c r="DS22" s="124">
        <f t="shared" si="199"/>
        <v>0</v>
      </c>
      <c r="DT22" s="118">
        <f t="shared" si="200"/>
        <v>0</v>
      </c>
      <c r="DU22" s="118">
        <f t="shared" si="201"/>
        <v>0</v>
      </c>
      <c r="DV22" s="118">
        <f t="shared" si="202"/>
        <v>0</v>
      </c>
      <c r="DW22" s="124">
        <f t="shared" si="203"/>
        <v>0</v>
      </c>
      <c r="DX22" s="84"/>
      <c r="DY22" s="84"/>
      <c r="DZ22" s="84"/>
      <c r="EA22" s="123">
        <f t="shared" si="204"/>
        <v>0</v>
      </c>
      <c r="EB22" s="121">
        <f t="shared" si="205"/>
        <v>0</v>
      </c>
      <c r="EC22" s="118">
        <f t="shared" si="205"/>
        <v>0</v>
      </c>
      <c r="ED22" s="118">
        <f t="shared" si="205"/>
        <v>0</v>
      </c>
      <c r="EE22" s="124">
        <f t="shared" si="206"/>
        <v>0</v>
      </c>
      <c r="EF22" s="121">
        <f t="shared" si="207"/>
        <v>0</v>
      </c>
      <c r="EG22" s="118">
        <f t="shared" si="208"/>
        <v>0</v>
      </c>
      <c r="EH22" s="118">
        <f t="shared" si="209"/>
        <v>0</v>
      </c>
      <c r="EI22" s="118">
        <f t="shared" si="210"/>
        <v>0</v>
      </c>
    </row>
    <row r="23" spans="1:139" ht="3.95" customHeight="1" x14ac:dyDescent="0.25">
      <c r="A23" s="9"/>
      <c r="C23" s="7"/>
      <c r="D23" s="7"/>
      <c r="E23" s="7"/>
      <c r="F23" s="7"/>
      <c r="G23" s="7"/>
      <c r="L23" s="116"/>
      <c r="N23" s="7"/>
      <c r="O23" s="7"/>
      <c r="P23" s="7"/>
      <c r="Q23" s="7"/>
      <c r="U23" s="7"/>
      <c r="V23" s="7"/>
      <c r="W23" s="7"/>
      <c r="X23" s="116"/>
      <c r="Y23" s="7"/>
      <c r="Z23" s="7"/>
      <c r="AA23" s="7"/>
      <c r="AB23" s="7"/>
      <c r="AG23" s="116"/>
      <c r="AI23" s="7"/>
      <c r="AJ23" s="7"/>
      <c r="AK23" s="7"/>
      <c r="AL23" s="116"/>
      <c r="AM23" s="7"/>
      <c r="AN23" s="7"/>
      <c r="AO23" s="7"/>
      <c r="AP23" s="7"/>
      <c r="AT23" s="118"/>
      <c r="AU23" s="118"/>
      <c r="AV23" s="118"/>
      <c r="AW23" s="124"/>
      <c r="AX23" s="7"/>
      <c r="AY23" s="7"/>
      <c r="AZ23" s="7"/>
      <c r="BA23" s="116"/>
      <c r="BB23" s="7"/>
      <c r="BC23" s="7"/>
      <c r="BD23" s="7"/>
      <c r="BE23" s="116"/>
      <c r="BF23" s="7"/>
      <c r="BG23" s="7"/>
      <c r="BH23" s="7"/>
      <c r="BI23" s="7"/>
      <c r="BN23" s="116"/>
      <c r="BP23" s="7"/>
      <c r="BQ23" s="7"/>
      <c r="BR23" s="7"/>
      <c r="BS23" s="116"/>
      <c r="BT23" s="7"/>
      <c r="BU23" s="7"/>
      <c r="BV23" s="7"/>
      <c r="BW23" s="7"/>
      <c r="CA23" s="118"/>
      <c r="CB23" s="118"/>
      <c r="CC23" s="118"/>
      <c r="CD23" s="124"/>
      <c r="CE23" s="118"/>
      <c r="CF23" s="118"/>
      <c r="CG23" s="118"/>
      <c r="CH23" s="124"/>
      <c r="CI23" s="7"/>
      <c r="CJ23" s="7"/>
      <c r="CK23" s="7"/>
      <c r="CL23" s="116"/>
      <c r="CM23" s="7"/>
      <c r="CN23" s="7"/>
      <c r="CO23" s="7"/>
      <c r="CP23" s="116"/>
      <c r="CQ23" s="7"/>
      <c r="CR23" s="7"/>
      <c r="CS23" s="7"/>
      <c r="CT23" s="7"/>
      <c r="CY23" s="116"/>
      <c r="DA23" s="7"/>
      <c r="DB23" s="7"/>
      <c r="DC23" s="7"/>
      <c r="DD23" s="116"/>
      <c r="DE23" s="7"/>
      <c r="DF23" s="7"/>
      <c r="DG23" s="7"/>
      <c r="DH23" s="7"/>
      <c r="DL23" s="118"/>
      <c r="DM23" s="118"/>
      <c r="DN23" s="118"/>
      <c r="DO23" s="124"/>
      <c r="DP23" s="118"/>
      <c r="DQ23" s="118"/>
      <c r="DR23" s="118"/>
      <c r="DS23" s="124"/>
      <c r="DT23" s="118"/>
      <c r="DU23" s="118"/>
      <c r="DV23" s="118"/>
      <c r="DW23" s="124"/>
      <c r="DX23" s="7"/>
      <c r="DY23" s="7"/>
      <c r="DZ23" s="7"/>
      <c r="EA23" s="116"/>
      <c r="EB23" s="7"/>
      <c r="EC23" s="7"/>
      <c r="ED23" s="7"/>
      <c r="EE23" s="116"/>
      <c r="EF23" s="7"/>
      <c r="EG23" s="7"/>
      <c r="EH23" s="7"/>
      <c r="EI23" s="7"/>
    </row>
    <row r="24" spans="1:139" ht="15" x14ac:dyDescent="0.25">
      <c r="A24" s="9" t="s">
        <v>308</v>
      </c>
      <c r="C24" s="118">
        <f>SUBTOTAL(9,C11:C23)</f>
        <v>0</v>
      </c>
      <c r="D24" s="118">
        <f>SUBTOTAL(9,D11:D23)</f>
        <v>0</v>
      </c>
      <c r="E24" s="118">
        <f>SUBTOTAL(9,E11:E23)</f>
        <v>0</v>
      </c>
      <c r="F24" s="10"/>
      <c r="G24" s="118">
        <f>SUBTOTAL(9,G11:G23)</f>
        <v>0</v>
      </c>
      <c r="I24" s="121">
        <f t="shared" ref="I24:Q24" si="212">SUBTOTAL(9,I11:I23)</f>
        <v>0</v>
      </c>
      <c r="J24" s="118">
        <f t="shared" si="212"/>
        <v>0</v>
      </c>
      <c r="K24" s="118">
        <f t="shared" si="212"/>
        <v>0</v>
      </c>
      <c r="L24" s="123">
        <f t="shared" si="212"/>
        <v>0</v>
      </c>
      <c r="N24" s="121">
        <f t="shared" si="212"/>
        <v>0</v>
      </c>
      <c r="O24" s="118">
        <f t="shared" si="212"/>
        <v>0</v>
      </c>
      <c r="P24" s="118">
        <f t="shared" si="212"/>
        <v>0</v>
      </c>
      <c r="Q24" s="118">
        <f t="shared" si="212"/>
        <v>0</v>
      </c>
      <c r="U24" s="118">
        <f t="shared" ref="U24:AB24" si="213">SUBTOTAL(9,U11:U23)</f>
        <v>0</v>
      </c>
      <c r="V24" s="118">
        <f t="shared" si="213"/>
        <v>0</v>
      </c>
      <c r="W24" s="118">
        <f t="shared" si="213"/>
        <v>0</v>
      </c>
      <c r="X24" s="124">
        <f t="shared" si="213"/>
        <v>0</v>
      </c>
      <c r="Y24" s="121">
        <f t="shared" si="213"/>
        <v>0</v>
      </c>
      <c r="Z24" s="118">
        <f t="shared" si="213"/>
        <v>0</v>
      </c>
      <c r="AA24" s="118">
        <f t="shared" si="213"/>
        <v>0</v>
      </c>
      <c r="AB24" s="118">
        <f t="shared" si="213"/>
        <v>0</v>
      </c>
      <c r="AD24" s="121">
        <f t="shared" ref="AD24:AP24" si="214">SUBTOTAL(9,AD11:AD23)</f>
        <v>0</v>
      </c>
      <c r="AE24" s="118">
        <f t="shared" si="214"/>
        <v>0</v>
      </c>
      <c r="AF24" s="118">
        <f t="shared" si="214"/>
        <v>0</v>
      </c>
      <c r="AG24" s="123">
        <f t="shared" si="214"/>
        <v>0</v>
      </c>
      <c r="AI24" s="121">
        <f t="shared" si="214"/>
        <v>0</v>
      </c>
      <c r="AJ24" s="118">
        <f t="shared" si="214"/>
        <v>0</v>
      </c>
      <c r="AK24" s="118">
        <f t="shared" si="214"/>
        <v>0</v>
      </c>
      <c r="AL24" s="124">
        <f t="shared" si="214"/>
        <v>0</v>
      </c>
      <c r="AM24" s="121">
        <f t="shared" si="214"/>
        <v>0</v>
      </c>
      <c r="AN24" s="118">
        <f t="shared" si="214"/>
        <v>0</v>
      </c>
      <c r="AO24" s="118">
        <f t="shared" si="214"/>
        <v>0</v>
      </c>
      <c r="AP24" s="118">
        <f t="shared" si="214"/>
        <v>0</v>
      </c>
      <c r="AT24" s="118">
        <f t="shared" ref="AT24:BI24" si="215">SUBTOTAL(9,AT11:AT23)</f>
        <v>0</v>
      </c>
      <c r="AU24" s="118">
        <f t="shared" si="215"/>
        <v>0</v>
      </c>
      <c r="AV24" s="118">
        <f t="shared" si="215"/>
        <v>0</v>
      </c>
      <c r="AW24" s="124">
        <f t="shared" si="215"/>
        <v>0</v>
      </c>
      <c r="AX24" s="118">
        <f t="shared" si="215"/>
        <v>0</v>
      </c>
      <c r="AY24" s="118">
        <f t="shared" si="215"/>
        <v>0</v>
      </c>
      <c r="AZ24" s="118">
        <f t="shared" si="215"/>
        <v>0</v>
      </c>
      <c r="BA24" s="124">
        <f t="shared" si="215"/>
        <v>0</v>
      </c>
      <c r="BB24" s="121">
        <f t="shared" si="215"/>
        <v>0</v>
      </c>
      <c r="BC24" s="118">
        <f t="shared" si="215"/>
        <v>0</v>
      </c>
      <c r="BD24" s="118">
        <f t="shared" si="215"/>
        <v>0</v>
      </c>
      <c r="BE24" s="124">
        <f t="shared" si="215"/>
        <v>0</v>
      </c>
      <c r="BF24" s="121">
        <f t="shared" si="215"/>
        <v>0</v>
      </c>
      <c r="BG24" s="118">
        <f t="shared" si="215"/>
        <v>0</v>
      </c>
      <c r="BH24" s="118">
        <f t="shared" si="215"/>
        <v>0</v>
      </c>
      <c r="BI24" s="118">
        <f t="shared" si="215"/>
        <v>0</v>
      </c>
      <c r="BK24" s="121">
        <f t="shared" ref="BK24:BW24" si="216">SUBTOTAL(9,BK11:BK23)</f>
        <v>0</v>
      </c>
      <c r="BL24" s="118">
        <f t="shared" si="216"/>
        <v>0</v>
      </c>
      <c r="BM24" s="118">
        <f t="shared" si="216"/>
        <v>0</v>
      </c>
      <c r="BN24" s="123">
        <f t="shared" si="216"/>
        <v>0</v>
      </c>
      <c r="BP24" s="121">
        <f t="shared" si="216"/>
        <v>0</v>
      </c>
      <c r="BQ24" s="118">
        <f t="shared" si="216"/>
        <v>0</v>
      </c>
      <c r="BR24" s="118">
        <f t="shared" si="216"/>
        <v>0</v>
      </c>
      <c r="BS24" s="124">
        <f t="shared" si="216"/>
        <v>0</v>
      </c>
      <c r="BT24" s="121">
        <f t="shared" si="216"/>
        <v>0</v>
      </c>
      <c r="BU24" s="118">
        <f t="shared" si="216"/>
        <v>0</v>
      </c>
      <c r="BV24" s="118">
        <f t="shared" si="216"/>
        <v>0</v>
      </c>
      <c r="BW24" s="118">
        <f t="shared" si="216"/>
        <v>0</v>
      </c>
      <c r="CA24" s="118">
        <f t="shared" ref="CA24:CT24" si="217">SUBTOTAL(9,CA11:CA23)</f>
        <v>0</v>
      </c>
      <c r="CB24" s="118">
        <f t="shared" si="217"/>
        <v>0</v>
      </c>
      <c r="CC24" s="118">
        <f t="shared" si="217"/>
        <v>0</v>
      </c>
      <c r="CD24" s="124">
        <f t="shared" si="217"/>
        <v>0</v>
      </c>
      <c r="CE24" s="118">
        <f t="shared" si="217"/>
        <v>0</v>
      </c>
      <c r="CF24" s="118">
        <f t="shared" si="217"/>
        <v>0</v>
      </c>
      <c r="CG24" s="118">
        <f t="shared" si="217"/>
        <v>0</v>
      </c>
      <c r="CH24" s="124">
        <f t="shared" si="217"/>
        <v>0</v>
      </c>
      <c r="CI24" s="118">
        <f t="shared" si="217"/>
        <v>0</v>
      </c>
      <c r="CJ24" s="118">
        <f t="shared" si="217"/>
        <v>0</v>
      </c>
      <c r="CK24" s="118">
        <f t="shared" si="217"/>
        <v>0</v>
      </c>
      <c r="CL24" s="124">
        <f t="shared" si="217"/>
        <v>0</v>
      </c>
      <c r="CM24" s="121">
        <f t="shared" si="217"/>
        <v>0</v>
      </c>
      <c r="CN24" s="118">
        <f t="shared" si="217"/>
        <v>0</v>
      </c>
      <c r="CO24" s="118">
        <f t="shared" si="217"/>
        <v>0</v>
      </c>
      <c r="CP24" s="124">
        <f t="shared" si="217"/>
        <v>0</v>
      </c>
      <c r="CQ24" s="121">
        <f t="shared" si="217"/>
        <v>0</v>
      </c>
      <c r="CR24" s="118">
        <f t="shared" si="217"/>
        <v>0</v>
      </c>
      <c r="CS24" s="118">
        <f t="shared" si="217"/>
        <v>0</v>
      </c>
      <c r="CT24" s="118">
        <f t="shared" si="217"/>
        <v>0</v>
      </c>
      <c r="CV24" s="121">
        <f t="shared" ref="CV24:DH24" si="218">SUBTOTAL(9,CV11:CV23)</f>
        <v>0</v>
      </c>
      <c r="CW24" s="118">
        <f t="shared" si="218"/>
        <v>0</v>
      </c>
      <c r="CX24" s="118">
        <f t="shared" si="218"/>
        <v>0</v>
      </c>
      <c r="CY24" s="123">
        <f t="shared" si="218"/>
        <v>0</v>
      </c>
      <c r="DA24" s="121">
        <f t="shared" si="218"/>
        <v>0</v>
      </c>
      <c r="DB24" s="118">
        <f t="shared" si="218"/>
        <v>0</v>
      </c>
      <c r="DC24" s="118">
        <f t="shared" si="218"/>
        <v>0</v>
      </c>
      <c r="DD24" s="124">
        <f t="shared" si="218"/>
        <v>0</v>
      </c>
      <c r="DE24" s="121">
        <f t="shared" si="218"/>
        <v>0</v>
      </c>
      <c r="DF24" s="118">
        <f t="shared" si="218"/>
        <v>0</v>
      </c>
      <c r="DG24" s="118">
        <f t="shared" si="218"/>
        <v>0</v>
      </c>
      <c r="DH24" s="118">
        <f t="shared" si="218"/>
        <v>0</v>
      </c>
      <c r="DL24" s="118">
        <f t="shared" ref="DL24:EI24" si="219">SUBTOTAL(9,DL11:DL23)</f>
        <v>0</v>
      </c>
      <c r="DM24" s="118">
        <f t="shared" si="219"/>
        <v>0</v>
      </c>
      <c r="DN24" s="118">
        <f t="shared" si="219"/>
        <v>0</v>
      </c>
      <c r="DO24" s="124">
        <f t="shared" si="219"/>
        <v>0</v>
      </c>
      <c r="DP24" s="118">
        <f t="shared" si="219"/>
        <v>0</v>
      </c>
      <c r="DQ24" s="118">
        <f t="shared" si="219"/>
        <v>0</v>
      </c>
      <c r="DR24" s="118">
        <f t="shared" si="219"/>
        <v>0</v>
      </c>
      <c r="DS24" s="124">
        <f t="shared" si="219"/>
        <v>0</v>
      </c>
      <c r="DT24" s="118">
        <f t="shared" si="219"/>
        <v>0</v>
      </c>
      <c r="DU24" s="118">
        <f t="shared" si="219"/>
        <v>0</v>
      </c>
      <c r="DV24" s="118">
        <f t="shared" si="219"/>
        <v>0</v>
      </c>
      <c r="DW24" s="124">
        <f t="shared" si="219"/>
        <v>0</v>
      </c>
      <c r="DX24" s="118">
        <f t="shared" si="219"/>
        <v>0</v>
      </c>
      <c r="DY24" s="118">
        <f t="shared" si="219"/>
        <v>0</v>
      </c>
      <c r="DZ24" s="118">
        <f t="shared" si="219"/>
        <v>0</v>
      </c>
      <c r="EA24" s="124">
        <f t="shared" si="219"/>
        <v>0</v>
      </c>
      <c r="EB24" s="121">
        <f t="shared" si="219"/>
        <v>0</v>
      </c>
      <c r="EC24" s="118">
        <f t="shared" si="219"/>
        <v>0</v>
      </c>
      <c r="ED24" s="118">
        <f t="shared" si="219"/>
        <v>0</v>
      </c>
      <c r="EE24" s="124">
        <f t="shared" si="219"/>
        <v>0</v>
      </c>
      <c r="EF24" s="121">
        <f t="shared" si="219"/>
        <v>0</v>
      </c>
      <c r="EG24" s="118">
        <f t="shared" si="219"/>
        <v>0</v>
      </c>
      <c r="EH24" s="118">
        <f t="shared" si="219"/>
        <v>0</v>
      </c>
      <c r="EI24" s="118">
        <f t="shared" si="219"/>
        <v>0</v>
      </c>
    </row>
    <row r="25" spans="1:139" ht="12.75" customHeight="1" x14ac:dyDescent="0.2">
      <c r="A25" s="9"/>
      <c r="C25" s="7"/>
      <c r="D25" s="7"/>
      <c r="E25" s="7"/>
      <c r="F25" s="7"/>
      <c r="G25" s="7"/>
      <c r="L25" s="116"/>
      <c r="N25" s="7"/>
      <c r="O25" s="7"/>
      <c r="P25" s="7"/>
      <c r="Q25" s="7"/>
      <c r="U25" s="7"/>
      <c r="V25" s="7"/>
      <c r="W25" s="7"/>
      <c r="X25" s="116"/>
      <c r="Y25" s="7"/>
      <c r="Z25" s="7"/>
      <c r="AA25" s="7"/>
      <c r="AB25" s="7"/>
      <c r="AG25" s="116"/>
      <c r="AI25" s="7"/>
      <c r="AJ25" s="7"/>
      <c r="AK25" s="7"/>
      <c r="AL25" s="116"/>
      <c r="AM25" s="7"/>
      <c r="AN25" s="7"/>
      <c r="AO25" s="7"/>
      <c r="AP25" s="7"/>
      <c r="AT25" s="7"/>
      <c r="AU25" s="7"/>
      <c r="AV25" s="7"/>
      <c r="AW25" s="116"/>
      <c r="AX25" s="7"/>
      <c r="AY25" s="7"/>
      <c r="AZ25" s="7"/>
      <c r="BA25" s="116"/>
      <c r="BB25" s="7"/>
      <c r="BC25" s="7"/>
      <c r="BD25" s="7"/>
      <c r="BE25" s="116"/>
      <c r="BF25" s="7"/>
      <c r="BG25" s="7"/>
      <c r="BH25" s="7"/>
      <c r="BI25" s="7"/>
      <c r="BN25" s="116"/>
      <c r="BP25" s="7"/>
      <c r="BQ25" s="7"/>
      <c r="BR25" s="7"/>
      <c r="BS25" s="116"/>
      <c r="BT25" s="7"/>
      <c r="BU25" s="7"/>
      <c r="BV25" s="7"/>
      <c r="BW25" s="7"/>
      <c r="CA25" s="7"/>
      <c r="CB25" s="7"/>
      <c r="CC25" s="7"/>
      <c r="CD25" s="116"/>
      <c r="CE25" s="7"/>
      <c r="CF25" s="7"/>
      <c r="CG25" s="7"/>
      <c r="CH25" s="116"/>
      <c r="CI25" s="7"/>
      <c r="CJ25" s="7"/>
      <c r="CK25" s="7"/>
      <c r="CL25" s="116"/>
      <c r="CM25" s="7"/>
      <c r="CN25" s="7"/>
      <c r="CO25" s="7"/>
      <c r="CP25" s="116"/>
      <c r="CQ25" s="7"/>
      <c r="CR25" s="7"/>
      <c r="CS25" s="7"/>
      <c r="CT25" s="7"/>
      <c r="CY25" s="116"/>
      <c r="DA25" s="7"/>
      <c r="DB25" s="7"/>
      <c r="DC25" s="7"/>
      <c r="DD25" s="116"/>
      <c r="DE25" s="7"/>
      <c r="DF25" s="7"/>
      <c r="DG25" s="7"/>
      <c r="DH25" s="7"/>
      <c r="DL25" s="7"/>
      <c r="DM25" s="7"/>
      <c r="DN25" s="7"/>
      <c r="DO25" s="116"/>
      <c r="DP25" s="7"/>
      <c r="DQ25" s="7"/>
      <c r="DR25" s="7"/>
      <c r="DS25" s="116"/>
      <c r="DT25" s="7"/>
      <c r="DU25" s="7"/>
      <c r="DV25" s="7"/>
      <c r="DW25" s="116"/>
      <c r="DX25" s="7"/>
      <c r="DY25" s="7"/>
      <c r="DZ25" s="7"/>
      <c r="EA25" s="116"/>
      <c r="EB25" s="7"/>
      <c r="EC25" s="7"/>
      <c r="ED25" s="7"/>
      <c r="EE25" s="116"/>
      <c r="EF25" s="7"/>
      <c r="EG25" s="7"/>
      <c r="EH25" s="7"/>
      <c r="EI25" s="7"/>
    </row>
    <row r="26" spans="1:139" ht="15" hidden="1" outlineLevel="1" x14ac:dyDescent="0.25">
      <c r="A26" s="9" t="s">
        <v>202</v>
      </c>
      <c r="C26" s="118">
        <f>org_data</f>
        <v>0</v>
      </c>
      <c r="D26" s="118">
        <f>sub1_data</f>
        <v>0</v>
      </c>
      <c r="E26" s="118">
        <f>sub2_data</f>
        <v>0</v>
      </c>
      <c r="F26" s="7"/>
      <c r="G26" s="118">
        <f t="shared" ref="G26" si="220">SUM(C26:F26)</f>
        <v>0</v>
      </c>
      <c r="I26" s="130"/>
      <c r="J26" s="131"/>
      <c r="K26" s="131"/>
      <c r="L26" s="123">
        <f>SUM(I26:K26)</f>
        <v>0</v>
      </c>
      <c r="N26" s="121">
        <f>C26+I26</f>
        <v>0</v>
      </c>
      <c r="O26" s="118">
        <f>D26+J26</f>
        <v>0</v>
      </c>
      <c r="P26" s="118">
        <f>E26+K26</f>
        <v>0</v>
      </c>
      <c r="Q26" s="118">
        <f>SUM(N26:P26)</f>
        <v>0</v>
      </c>
      <c r="U26" s="84"/>
      <c r="V26" s="84"/>
      <c r="W26" s="84"/>
      <c r="X26" s="123">
        <f>SUM(U26:W26)</f>
        <v>0</v>
      </c>
      <c r="Y26" s="121">
        <f>N26-U26</f>
        <v>0</v>
      </c>
      <c r="Z26" s="118">
        <f>O26-V26</f>
        <v>0</v>
      </c>
      <c r="AA26" s="118">
        <f>P26-W26</f>
        <v>0</v>
      </c>
      <c r="AB26" s="118">
        <f>SUM(Y26:AA26)</f>
        <v>0</v>
      </c>
      <c r="AD26" s="130"/>
      <c r="AE26" s="131"/>
      <c r="AF26" s="131"/>
      <c r="AG26" s="123">
        <f>SUM(AD26:AF26)</f>
        <v>0</v>
      </c>
      <c r="AI26" s="121">
        <f>N26+AD26</f>
        <v>0</v>
      </c>
      <c r="AJ26" s="118">
        <f>O26+AE26</f>
        <v>0</v>
      </c>
      <c r="AK26" s="118">
        <f>P26+AF26</f>
        <v>0</v>
      </c>
      <c r="AL26" s="124">
        <f>SUM(AI26:AK26)</f>
        <v>0</v>
      </c>
      <c r="AM26" s="121">
        <f>AI26-U26</f>
        <v>0</v>
      </c>
      <c r="AN26" s="118">
        <f>AJ26-V26</f>
        <v>0</v>
      </c>
      <c r="AO26" s="118">
        <f>AK26-W26</f>
        <v>0</v>
      </c>
      <c r="AP26" s="118">
        <f>SUM(AM26:AO26)</f>
        <v>0</v>
      </c>
      <c r="AT26" s="118">
        <f>$U26</f>
        <v>0</v>
      </c>
      <c r="AU26" s="118">
        <f>$V26</f>
        <v>0</v>
      </c>
      <c r="AV26" s="118">
        <f>$W26</f>
        <v>0</v>
      </c>
      <c r="AW26" s="124">
        <f>$X26</f>
        <v>0</v>
      </c>
      <c r="AX26" s="84"/>
      <c r="AY26" s="84"/>
      <c r="AZ26" s="84"/>
      <c r="BA26" s="123">
        <f>SUM(AX26:AZ26)</f>
        <v>0</v>
      </c>
      <c r="BB26" s="121">
        <f>SUMIFS($AT26:$BA26,$AT$10:$BA$10,BB$10)</f>
        <v>0</v>
      </c>
      <c r="BC26" s="118">
        <f>SUMIFS($AT26:$BA26,$AT$10:$BA$10,BC$10)</f>
        <v>0</v>
      </c>
      <c r="BD26" s="118">
        <f>SUMIFS($AT26:$BA26,$AT$10:$BA$10,BD$10)</f>
        <v>0</v>
      </c>
      <c r="BE26" s="124">
        <f>SUM(BB26:BD26)</f>
        <v>0</v>
      </c>
      <c r="BF26" s="121">
        <f>AI26-BB26</f>
        <v>0</v>
      </c>
      <c r="BG26" s="118">
        <f>AJ26-BC26</f>
        <v>0</v>
      </c>
      <c r="BH26" s="118">
        <f>AK26-BD26</f>
        <v>0</v>
      </c>
      <c r="BI26" s="118">
        <f>SUM(BF26:BH26)</f>
        <v>0</v>
      </c>
      <c r="BK26" s="130"/>
      <c r="BL26" s="131"/>
      <c r="BM26" s="131"/>
      <c r="BN26" s="123">
        <f>SUM(BK26:BM26)</f>
        <v>0</v>
      </c>
      <c r="BP26" s="121">
        <f>AI26+BK26</f>
        <v>0</v>
      </c>
      <c r="BQ26" s="118">
        <f>AJ26+BL26</f>
        <v>0</v>
      </c>
      <c r="BR26" s="118">
        <f>AK26+BM26</f>
        <v>0</v>
      </c>
      <c r="BS26" s="124">
        <f>SUM(BP26:BR26)</f>
        <v>0</v>
      </c>
      <c r="BT26" s="121">
        <f>BP26-BB26</f>
        <v>0</v>
      </c>
      <c r="BU26" s="118">
        <f>BQ26-BC26</f>
        <v>0</v>
      </c>
      <c r="BV26" s="118">
        <f>BR26-BD26</f>
        <v>0</v>
      </c>
      <c r="BW26" s="118">
        <f>SUM(BT26:BV26)</f>
        <v>0</v>
      </c>
      <c r="CA26" s="118">
        <f>$U26</f>
        <v>0</v>
      </c>
      <c r="CB26" s="118">
        <f>$V26</f>
        <v>0</v>
      </c>
      <c r="CC26" s="118">
        <f>$W26</f>
        <v>0</v>
      </c>
      <c r="CD26" s="124">
        <f>$X26</f>
        <v>0</v>
      </c>
      <c r="CE26" s="118">
        <f>$AX26</f>
        <v>0</v>
      </c>
      <c r="CF26" s="118">
        <f>$AY26</f>
        <v>0</v>
      </c>
      <c r="CG26" s="118">
        <f>$AZ26</f>
        <v>0</v>
      </c>
      <c r="CH26" s="124">
        <f>$BA26</f>
        <v>0</v>
      </c>
      <c r="CI26" s="84"/>
      <c r="CJ26" s="84"/>
      <c r="CK26" s="84"/>
      <c r="CL26" s="123">
        <f>SUM(CI26:CK26)</f>
        <v>0</v>
      </c>
      <c r="CM26" s="121">
        <f>SUMIFS($CA26:$CL26,$CA$10:$CL$10,CM$10)</f>
        <v>0</v>
      </c>
      <c r="CN26" s="118">
        <f>SUMIFS($CA26:$CL26,$CA$10:$CL$10,CN$10)</f>
        <v>0</v>
      </c>
      <c r="CO26" s="118">
        <f>SUMIFS($CA26:$CL26,$CA$10:$CL$10,CO$10)</f>
        <v>0</v>
      </c>
      <c r="CP26" s="124">
        <f>SUM(CM26:CO26)</f>
        <v>0</v>
      </c>
      <c r="CQ26" s="121">
        <f>BP26-CM26</f>
        <v>0</v>
      </c>
      <c r="CR26" s="118">
        <f>BQ26-CN26</f>
        <v>0</v>
      </c>
      <c r="CS26" s="118">
        <f>BR26-CO26</f>
        <v>0</v>
      </c>
      <c r="CT26" s="118">
        <f>SUM(CQ26:CS26)</f>
        <v>0</v>
      </c>
      <c r="CV26" s="130"/>
      <c r="CW26" s="131"/>
      <c r="CX26" s="131"/>
      <c r="CY26" s="123">
        <f>SUM(CV26:CX26)</f>
        <v>0</v>
      </c>
      <c r="DA26" s="121">
        <f>BP26+CV26</f>
        <v>0</v>
      </c>
      <c r="DB26" s="118">
        <f>BQ26+CW26</f>
        <v>0</v>
      </c>
      <c r="DC26" s="118">
        <f>BR26+CX26</f>
        <v>0</v>
      </c>
      <c r="DD26" s="124">
        <f>SUM(DA26:DC26)</f>
        <v>0</v>
      </c>
      <c r="DE26" s="121">
        <f>DA26-CM26</f>
        <v>0</v>
      </c>
      <c r="DF26" s="118">
        <f>DB26-CN26</f>
        <v>0</v>
      </c>
      <c r="DG26" s="118">
        <f>DC26-CO26</f>
        <v>0</v>
      </c>
      <c r="DH26" s="118">
        <f>SUM(DE26:DG26)</f>
        <v>0</v>
      </c>
      <c r="DL26" s="118">
        <f>$U26</f>
        <v>0</v>
      </c>
      <c r="DM26" s="118">
        <f>$V26</f>
        <v>0</v>
      </c>
      <c r="DN26" s="118">
        <f>$W26</f>
        <v>0</v>
      </c>
      <c r="DO26" s="124">
        <f>$X26</f>
        <v>0</v>
      </c>
      <c r="DP26" s="118">
        <f>$AX26</f>
        <v>0</v>
      </c>
      <c r="DQ26" s="118">
        <f>$AY26</f>
        <v>0</v>
      </c>
      <c r="DR26" s="118">
        <f>$AZ26</f>
        <v>0</v>
      </c>
      <c r="DS26" s="124">
        <f>$BA26</f>
        <v>0</v>
      </c>
      <c r="DT26" s="118">
        <f>$CI26</f>
        <v>0</v>
      </c>
      <c r="DU26" s="118">
        <f>$CJ26</f>
        <v>0</v>
      </c>
      <c r="DV26" s="118">
        <f>$CK26</f>
        <v>0</v>
      </c>
      <c r="DW26" s="124">
        <f>$CL26</f>
        <v>0</v>
      </c>
      <c r="DX26" s="84"/>
      <c r="DY26" s="84"/>
      <c r="DZ26" s="84"/>
      <c r="EA26" s="123">
        <f>SUM(DX26:DZ26)</f>
        <v>0</v>
      </c>
      <c r="EB26" s="121">
        <f>SUMIFS($DL26:$EA26,$DL$10:$EA$10,EB$10)</f>
        <v>0</v>
      </c>
      <c r="EC26" s="118">
        <f>SUMIFS($DL26:$EA26,$DL$10:$EA$10,EC$10)</f>
        <v>0</v>
      </c>
      <c r="ED26" s="118">
        <f>SUMIFS($DL26:$EA26,$DL$10:$EA$10,ED$10)</f>
        <v>0</v>
      </c>
      <c r="EE26" s="124">
        <f>SUM(EB26:ED26)</f>
        <v>0</v>
      </c>
      <c r="EF26" s="121">
        <f>DA26-EB26</f>
        <v>0</v>
      </c>
      <c r="EG26" s="118">
        <f>DB26-EC26</f>
        <v>0</v>
      </c>
      <c r="EH26" s="118">
        <f>DC26-ED26</f>
        <v>0</v>
      </c>
      <c r="EI26" s="118">
        <f>SUM(EF26:EH26)</f>
        <v>0</v>
      </c>
    </row>
    <row r="27" spans="1:139" ht="12.75" hidden="1" customHeight="1" outlineLevel="1" x14ac:dyDescent="0.2">
      <c r="A27" s="9"/>
      <c r="C27" s="7"/>
      <c r="D27" s="7"/>
      <c r="E27" s="7"/>
      <c r="F27" s="7"/>
      <c r="G27" s="7"/>
      <c r="L27" s="116"/>
      <c r="N27" s="7"/>
      <c r="O27" s="7"/>
      <c r="P27" s="7"/>
      <c r="Q27" s="7"/>
      <c r="U27" s="7"/>
      <c r="V27" s="7"/>
      <c r="W27" s="7"/>
      <c r="X27" s="116"/>
      <c r="Y27" s="7"/>
      <c r="Z27" s="7"/>
      <c r="AA27" s="7"/>
      <c r="AB27" s="7"/>
      <c r="AG27" s="116"/>
      <c r="AI27" s="7"/>
      <c r="AJ27" s="7"/>
      <c r="AK27" s="7"/>
      <c r="AL27" s="116"/>
      <c r="AM27" s="7"/>
      <c r="AN27" s="7"/>
      <c r="AO27" s="7"/>
      <c r="AP27" s="7"/>
      <c r="AT27" s="7"/>
      <c r="AU27" s="7"/>
      <c r="AV27" s="7"/>
      <c r="AW27" s="116"/>
      <c r="AX27" s="7"/>
      <c r="AY27" s="7"/>
      <c r="AZ27" s="7"/>
      <c r="BA27" s="116"/>
      <c r="BB27" s="7"/>
      <c r="BC27" s="7"/>
      <c r="BD27" s="7"/>
      <c r="BE27" s="116"/>
      <c r="BF27" s="7"/>
      <c r="BG27" s="7"/>
      <c r="BH27" s="7"/>
      <c r="BI27" s="7"/>
      <c r="BN27" s="116"/>
      <c r="BP27" s="7"/>
      <c r="BQ27" s="7"/>
      <c r="BR27" s="7"/>
      <c r="BS27" s="116"/>
      <c r="BT27" s="7"/>
      <c r="BU27" s="7"/>
      <c r="BV27" s="7"/>
      <c r="BW27" s="7"/>
      <c r="CA27" s="7"/>
      <c r="CB27" s="7"/>
      <c r="CC27" s="7"/>
      <c r="CD27" s="116"/>
      <c r="CE27" s="7"/>
      <c r="CF27" s="7"/>
      <c r="CG27" s="7"/>
      <c r="CH27" s="116"/>
      <c r="CI27" s="7"/>
      <c r="CJ27" s="7"/>
      <c r="CK27" s="7"/>
      <c r="CL27" s="116"/>
      <c r="CM27" s="7"/>
      <c r="CN27" s="7"/>
      <c r="CO27" s="7"/>
      <c r="CP27" s="116"/>
      <c r="CQ27" s="7"/>
      <c r="CR27" s="7"/>
      <c r="CS27" s="7"/>
      <c r="CT27" s="7"/>
      <c r="CY27" s="116"/>
      <c r="DA27" s="7"/>
      <c r="DB27" s="7"/>
      <c r="DC27" s="7"/>
      <c r="DD27" s="116"/>
      <c r="DE27" s="7"/>
      <c r="DF27" s="7"/>
      <c r="DG27" s="7"/>
      <c r="DH27" s="7"/>
      <c r="DL27" s="7"/>
      <c r="DM27" s="7"/>
      <c r="DN27" s="7"/>
      <c r="DO27" s="116"/>
      <c r="DP27" s="7"/>
      <c r="DQ27" s="7"/>
      <c r="DR27" s="7"/>
      <c r="DS27" s="116"/>
      <c r="DT27" s="7"/>
      <c r="DU27" s="7"/>
      <c r="DV27" s="7"/>
      <c r="DW27" s="116"/>
      <c r="DX27" s="7"/>
      <c r="DY27" s="7"/>
      <c r="DZ27" s="7"/>
      <c r="EA27" s="116"/>
      <c r="EB27" s="7"/>
      <c r="EC27" s="7"/>
      <c r="ED27" s="7"/>
      <c r="EE27" s="116"/>
      <c r="EF27" s="7"/>
      <c r="EG27" s="7"/>
      <c r="EH27" s="7"/>
      <c r="EI27" s="7"/>
    </row>
    <row r="28" spans="1:139" ht="15" collapsed="1" x14ac:dyDescent="0.25">
      <c r="A28" s="9" t="s">
        <v>69</v>
      </c>
      <c r="C28" s="119">
        <f>IF(ind_cost_rate="No","N/A",ROUND(org_ind_pers+org_ind_dc,0))</f>
        <v>0</v>
      </c>
      <c r="D28" s="119">
        <f>IF(ind_cost_rate="No","N/A",ROUND(sub1_ind_pers+sub1_ind_dc,0))</f>
        <v>0</v>
      </c>
      <c r="E28" s="119">
        <f>IF(ind_cost_rate="No","N/A",ROUND(sub2_ind_pers+sub2_ind_dc,0))</f>
        <v>0</v>
      </c>
      <c r="F28" s="7"/>
      <c r="G28" s="118">
        <f>SUM(C28:F28)</f>
        <v>0</v>
      </c>
      <c r="I28" s="132">
        <f>IF(ind_cost_rate="No","N/A",ROUND(I24*ind_cost_rate,0))</f>
        <v>0</v>
      </c>
      <c r="J28" s="133">
        <f>IF(ind_cost_rate="No","N/A",ROUND(J24*ind_cost_rate,0))</f>
        <v>0</v>
      </c>
      <c r="K28" s="133">
        <f>IF(ind_cost_rate="No","N/A",ROUND(K24*ind_cost_rate,0))</f>
        <v>0</v>
      </c>
      <c r="L28" s="123">
        <f>SUM(I28:K28)</f>
        <v>0</v>
      </c>
      <c r="N28" s="126">
        <f>IFERROR(C28+I28,"N/A")</f>
        <v>0</v>
      </c>
      <c r="O28" s="119">
        <f>IFERROR(D28+J28,"N/A")</f>
        <v>0</v>
      </c>
      <c r="P28" s="119">
        <f>IFERROR(E28+K28,"N/A")</f>
        <v>0</v>
      </c>
      <c r="Q28" s="119">
        <f>SUM(N28:P28)</f>
        <v>0</v>
      </c>
      <c r="U28" s="84"/>
      <c r="V28" s="84"/>
      <c r="W28" s="84"/>
      <c r="X28" s="123">
        <f>SUM(U28:W28)</f>
        <v>0</v>
      </c>
      <c r="Y28" s="126">
        <f>IFERROR(N28-U28,"N/A")</f>
        <v>0</v>
      </c>
      <c r="Z28" s="119">
        <f>IFERROR(O28-V28,"N/A")</f>
        <v>0</v>
      </c>
      <c r="AA28" s="119">
        <f>IFERROR(P28-W28,"N/A")</f>
        <v>0</v>
      </c>
      <c r="AB28" s="119">
        <f>SUM(Y28:AA28)</f>
        <v>0</v>
      </c>
      <c r="AD28" s="132">
        <f>IF(ind_cost_rate="No","N/A",ROUND(AD24*ind_cost_rate,0))</f>
        <v>0</v>
      </c>
      <c r="AE28" s="133">
        <f>IF(ind_cost_rate="No","N/A",ROUND(AE24*ind_cost_rate,0))</f>
        <v>0</v>
      </c>
      <c r="AF28" s="133">
        <f>IF(ind_cost_rate="No","N/A",ROUND(AF24*ind_cost_rate,0))</f>
        <v>0</v>
      </c>
      <c r="AG28" s="123">
        <f>SUM(AD28:AF28)</f>
        <v>0</v>
      </c>
      <c r="AI28" s="126">
        <f>IFERROR(N28+AD28,"N/A")</f>
        <v>0</v>
      </c>
      <c r="AJ28" s="119">
        <f>IFERROR(O28+AE28,"N/A")</f>
        <v>0</v>
      </c>
      <c r="AK28" s="119">
        <f>IFERROR(P28+AF28,"N/A")</f>
        <v>0</v>
      </c>
      <c r="AL28" s="135">
        <f>SUM(AI28:AK28)</f>
        <v>0</v>
      </c>
      <c r="AM28" s="126">
        <f>IFERROR(AI28-U28,"N/A")</f>
        <v>0</v>
      </c>
      <c r="AN28" s="119">
        <f>IFERROR(AJ28-V28,"N/A")</f>
        <v>0</v>
      </c>
      <c r="AO28" s="119">
        <f>IFERROR(AK28-W28,"N/A")</f>
        <v>0</v>
      </c>
      <c r="AP28" s="119">
        <f>SUM(AM28:AO28)</f>
        <v>0</v>
      </c>
      <c r="AT28" s="118">
        <f>$U28</f>
        <v>0</v>
      </c>
      <c r="AU28" s="118">
        <f>$V28</f>
        <v>0</v>
      </c>
      <c r="AV28" s="118">
        <f>$W28</f>
        <v>0</v>
      </c>
      <c r="AW28" s="124">
        <f>$X28</f>
        <v>0</v>
      </c>
      <c r="AX28" s="84"/>
      <c r="AY28" s="84"/>
      <c r="AZ28" s="84"/>
      <c r="BA28" s="123">
        <f>SUM(AX28:AZ28)</f>
        <v>0</v>
      </c>
      <c r="BB28" s="126">
        <f t="shared" ref="BB28:BD28" si="221">SUMIFS($AT28:$BA28,$AT$10:$BA$10,BB$10)</f>
        <v>0</v>
      </c>
      <c r="BC28" s="119">
        <f t="shared" si="221"/>
        <v>0</v>
      </c>
      <c r="BD28" s="119">
        <f t="shared" si="221"/>
        <v>0</v>
      </c>
      <c r="BE28" s="135">
        <f>SUM(BB28:BD28)</f>
        <v>0</v>
      </c>
      <c r="BF28" s="126">
        <f>IFERROR(AI28-BB28,"N/A")</f>
        <v>0</v>
      </c>
      <c r="BG28" s="119">
        <f>IFERROR(AJ28-BC28,"N/A")</f>
        <v>0</v>
      </c>
      <c r="BH28" s="119">
        <f>IFERROR(AK28-BD28,"N/A")</f>
        <v>0</v>
      </c>
      <c r="BI28" s="119">
        <f>SUM(BF28:BH28)</f>
        <v>0</v>
      </c>
      <c r="BK28" s="132">
        <f>IF(ind_cost_rate="No","N/A",ROUND(BK24*ind_cost_rate,0))</f>
        <v>0</v>
      </c>
      <c r="BL28" s="133">
        <f>IF(ind_cost_rate="No","N/A",ROUND(BL24*ind_cost_rate,0))</f>
        <v>0</v>
      </c>
      <c r="BM28" s="133">
        <f>IF(ind_cost_rate="No","N/A",ROUND(BM24*ind_cost_rate,0))</f>
        <v>0</v>
      </c>
      <c r="BN28" s="123">
        <f>SUM(BK28:BM28)</f>
        <v>0</v>
      </c>
      <c r="BP28" s="126">
        <f>IFERROR(AI28+BK28,"N/A")</f>
        <v>0</v>
      </c>
      <c r="BQ28" s="119">
        <f>IFERROR(AJ28+BL28,"N/A")</f>
        <v>0</v>
      </c>
      <c r="BR28" s="119">
        <f>IFERROR(AK28+BM28,"N/A")</f>
        <v>0</v>
      </c>
      <c r="BS28" s="135">
        <f>SUM(BP28:BR28)</f>
        <v>0</v>
      </c>
      <c r="BT28" s="126">
        <f>IFERROR(BP28-BB28,"N/A")</f>
        <v>0</v>
      </c>
      <c r="BU28" s="119">
        <f>IFERROR(BQ28-BC28,"N/A")</f>
        <v>0</v>
      </c>
      <c r="BV28" s="119">
        <f>IFERROR(BR28-BD28,"N/A")</f>
        <v>0</v>
      </c>
      <c r="BW28" s="119">
        <f>SUM(BT28:BV28)</f>
        <v>0</v>
      </c>
      <c r="CA28" s="118">
        <f>$U28</f>
        <v>0</v>
      </c>
      <c r="CB28" s="118">
        <f>$V28</f>
        <v>0</v>
      </c>
      <c r="CC28" s="118">
        <f>$W28</f>
        <v>0</v>
      </c>
      <c r="CD28" s="124">
        <f>$X28</f>
        <v>0</v>
      </c>
      <c r="CE28" s="118">
        <f>$AX28</f>
        <v>0</v>
      </c>
      <c r="CF28" s="118">
        <f>$AY28</f>
        <v>0</v>
      </c>
      <c r="CG28" s="118">
        <f>$AZ28</f>
        <v>0</v>
      </c>
      <c r="CH28" s="124">
        <f>$BA28</f>
        <v>0</v>
      </c>
      <c r="CI28" s="84"/>
      <c r="CJ28" s="84"/>
      <c r="CK28" s="84"/>
      <c r="CL28" s="123">
        <f>SUM(CI28:CK28)</f>
        <v>0</v>
      </c>
      <c r="CM28" s="126">
        <f t="shared" ref="CM28:CO28" si="222">SUMIFS($CA28:$CL28,$CA$10:$CL$10,CM$10)</f>
        <v>0</v>
      </c>
      <c r="CN28" s="119">
        <f t="shared" si="222"/>
        <v>0</v>
      </c>
      <c r="CO28" s="119">
        <f t="shared" si="222"/>
        <v>0</v>
      </c>
      <c r="CP28" s="135">
        <f>SUM(CM28:CO28)</f>
        <v>0</v>
      </c>
      <c r="CQ28" s="126">
        <f>IFERROR(BP28-CM28,"N/A")</f>
        <v>0</v>
      </c>
      <c r="CR28" s="119">
        <f>IFERROR(BQ28-CN28,"N/A")</f>
        <v>0</v>
      </c>
      <c r="CS28" s="119">
        <f>IFERROR(BR28-CO28,"N/A")</f>
        <v>0</v>
      </c>
      <c r="CT28" s="119">
        <f>SUM(CQ28:CS28)</f>
        <v>0</v>
      </c>
      <c r="CV28" s="132">
        <f>IF(ind_cost_rate="No","N/A",ROUND(CV24*ind_cost_rate,0))</f>
        <v>0</v>
      </c>
      <c r="CW28" s="133">
        <f>IF(ind_cost_rate="No","N/A",ROUND(CW24*ind_cost_rate,0))</f>
        <v>0</v>
      </c>
      <c r="CX28" s="133">
        <f>IF(ind_cost_rate="No","N/A",ROUND(CX24*ind_cost_rate,0))</f>
        <v>0</v>
      </c>
      <c r="CY28" s="123">
        <f>SUM(CV28:CX28)</f>
        <v>0</v>
      </c>
      <c r="DA28" s="126">
        <f>IFERROR(BP28+CV28,"N/A")</f>
        <v>0</v>
      </c>
      <c r="DB28" s="119">
        <f>IFERROR(BQ28+CW28,"N/A")</f>
        <v>0</v>
      </c>
      <c r="DC28" s="119">
        <f>IFERROR(BR28+CX28,"N/A")</f>
        <v>0</v>
      </c>
      <c r="DD28" s="135">
        <f>SUM(DA28:DC28)</f>
        <v>0</v>
      </c>
      <c r="DE28" s="126">
        <f>IFERROR(DA28-CM28,"N/A")</f>
        <v>0</v>
      </c>
      <c r="DF28" s="119">
        <f>IFERROR(DB28-CN28,"N/A")</f>
        <v>0</v>
      </c>
      <c r="DG28" s="119">
        <f>IFERROR(DC28-CO28,"N/A")</f>
        <v>0</v>
      </c>
      <c r="DH28" s="119">
        <f>SUM(DE28:DG28)</f>
        <v>0</v>
      </c>
      <c r="DL28" s="118">
        <f>$U28</f>
        <v>0</v>
      </c>
      <c r="DM28" s="118">
        <f>$V28</f>
        <v>0</v>
      </c>
      <c r="DN28" s="118">
        <f>$W28</f>
        <v>0</v>
      </c>
      <c r="DO28" s="124">
        <f>$X28</f>
        <v>0</v>
      </c>
      <c r="DP28" s="118">
        <f>$AX28</f>
        <v>0</v>
      </c>
      <c r="DQ28" s="118">
        <f>$AY28</f>
        <v>0</v>
      </c>
      <c r="DR28" s="118">
        <f>$AZ28</f>
        <v>0</v>
      </c>
      <c r="DS28" s="124">
        <f>$BA28</f>
        <v>0</v>
      </c>
      <c r="DT28" s="118">
        <f>$CI28</f>
        <v>0</v>
      </c>
      <c r="DU28" s="118">
        <f>$CJ28</f>
        <v>0</v>
      </c>
      <c r="DV28" s="118">
        <f>$CK28</f>
        <v>0</v>
      </c>
      <c r="DW28" s="124">
        <f>$CL28</f>
        <v>0</v>
      </c>
      <c r="DX28" s="84"/>
      <c r="DY28" s="84"/>
      <c r="DZ28" s="84"/>
      <c r="EA28" s="123">
        <f>SUM(DX28:DZ28)</f>
        <v>0</v>
      </c>
      <c r="EB28" s="126">
        <f t="shared" ref="EB28:ED28" si="223">SUMIFS($DL28:$EA28,$DL$10:$EA$10,EB$10)</f>
        <v>0</v>
      </c>
      <c r="EC28" s="119">
        <f t="shared" si="223"/>
        <v>0</v>
      </c>
      <c r="ED28" s="119">
        <f t="shared" si="223"/>
        <v>0</v>
      </c>
      <c r="EE28" s="135">
        <f>SUM(EB28:ED28)</f>
        <v>0</v>
      </c>
      <c r="EF28" s="126">
        <f>IFERROR(DA28-EB28,"N/A")</f>
        <v>0</v>
      </c>
      <c r="EG28" s="119">
        <f>IFERROR(DB28-EC28,"N/A")</f>
        <v>0</v>
      </c>
      <c r="EH28" s="119">
        <f>IFERROR(DC28-ED28,"N/A")</f>
        <v>0</v>
      </c>
      <c r="EI28" s="119">
        <f>SUM(EF28:EH28)</f>
        <v>0</v>
      </c>
    </row>
    <row r="29" spans="1:139" x14ac:dyDescent="0.2">
      <c r="C29" s="7"/>
      <c r="D29" s="7"/>
      <c r="E29" s="7"/>
      <c r="F29" s="7"/>
      <c r="G29" s="7"/>
      <c r="I29" s="7"/>
      <c r="J29" s="7"/>
      <c r="K29" s="7"/>
      <c r="L29" s="110"/>
      <c r="N29" s="7"/>
      <c r="O29" s="7"/>
      <c r="P29" s="7"/>
      <c r="Q29" s="7"/>
      <c r="U29" s="7"/>
      <c r="V29" s="7"/>
      <c r="W29" s="7"/>
      <c r="X29" s="116"/>
      <c r="Y29" s="7"/>
      <c r="Z29" s="7"/>
      <c r="AA29" s="7"/>
      <c r="AB29" s="7"/>
      <c r="AD29" s="7"/>
      <c r="AE29" s="7"/>
      <c r="AF29" s="7"/>
      <c r="AG29" s="110"/>
      <c r="AI29" s="7"/>
      <c r="AJ29" s="7"/>
      <c r="AK29" s="7"/>
      <c r="AL29" s="116"/>
      <c r="AM29" s="7"/>
      <c r="AN29" s="7"/>
      <c r="AO29" s="7"/>
      <c r="AP29" s="7"/>
      <c r="AT29" s="7"/>
      <c r="AU29" s="7"/>
      <c r="AV29" s="7"/>
      <c r="AW29" s="116"/>
      <c r="AX29" s="7"/>
      <c r="AY29" s="7"/>
      <c r="AZ29" s="7"/>
      <c r="BA29" s="116"/>
      <c r="BB29" s="7"/>
      <c r="BC29" s="7"/>
      <c r="BD29" s="7"/>
      <c r="BE29" s="116"/>
      <c r="BF29" s="7"/>
      <c r="BG29" s="7"/>
      <c r="BH29" s="7"/>
      <c r="BI29" s="7"/>
      <c r="BK29" s="7"/>
      <c r="BL29" s="7"/>
      <c r="BM29" s="7"/>
      <c r="BN29" s="110"/>
      <c r="BP29" s="7"/>
      <c r="BQ29" s="7"/>
      <c r="BR29" s="7"/>
      <c r="BS29" s="116"/>
      <c r="BT29" s="7"/>
      <c r="BU29" s="7"/>
      <c r="BV29" s="7"/>
      <c r="BW29" s="7"/>
      <c r="CA29" s="7"/>
      <c r="CB29" s="7"/>
      <c r="CC29" s="7"/>
      <c r="CD29" s="116"/>
      <c r="CE29" s="7"/>
      <c r="CF29" s="7"/>
      <c r="CG29" s="7"/>
      <c r="CH29" s="116"/>
      <c r="CI29" s="7"/>
      <c r="CJ29" s="7"/>
      <c r="CK29" s="7"/>
      <c r="CL29" s="116"/>
      <c r="CM29" s="7"/>
      <c r="CN29" s="7"/>
      <c r="CO29" s="7"/>
      <c r="CP29" s="116"/>
      <c r="CQ29" s="7"/>
      <c r="CR29" s="7"/>
      <c r="CS29" s="7"/>
      <c r="CT29" s="7"/>
      <c r="CV29" s="7"/>
      <c r="CW29" s="7"/>
      <c r="CX29" s="7"/>
      <c r="CY29" s="110"/>
      <c r="DA29" s="7"/>
      <c r="DB29" s="7"/>
      <c r="DC29" s="7"/>
      <c r="DD29" s="116"/>
      <c r="DE29" s="7"/>
      <c r="DF29" s="7"/>
      <c r="DG29" s="7"/>
      <c r="DH29" s="7"/>
      <c r="DL29" s="7"/>
      <c r="DM29" s="7"/>
      <c r="DN29" s="7"/>
      <c r="DO29" s="116"/>
      <c r="DP29" s="7"/>
      <c r="DQ29" s="7"/>
      <c r="DR29" s="7"/>
      <c r="DS29" s="116"/>
      <c r="DT29" s="7"/>
      <c r="DU29" s="7"/>
      <c r="DV29" s="7"/>
      <c r="DW29" s="116"/>
      <c r="DX29" s="7"/>
      <c r="DY29" s="7"/>
      <c r="DZ29" s="7"/>
      <c r="EA29" s="116"/>
      <c r="EB29" s="7"/>
      <c r="EC29" s="7"/>
      <c r="ED29" s="7"/>
      <c r="EE29" s="116"/>
      <c r="EF29" s="7"/>
      <c r="EG29" s="7"/>
      <c r="EH29" s="7"/>
      <c r="EI29" s="7"/>
    </row>
    <row r="30" spans="1:139" ht="13.5" thickBot="1" x14ac:dyDescent="0.25">
      <c r="A30" s="1" t="s">
        <v>70</v>
      </c>
      <c r="B30" s="1"/>
      <c r="C30" s="120">
        <f>SUBTOTAL(9,C11:C29)</f>
        <v>0</v>
      </c>
      <c r="D30" s="120">
        <f>SUBTOTAL(9,D11:D29)</f>
        <v>0</v>
      </c>
      <c r="E30" s="120">
        <f>SUBTOTAL(9,E11:E29)</f>
        <v>0</v>
      </c>
      <c r="F30" s="14"/>
      <c r="G30" s="120">
        <f>SUBTOTAL(9,G11:G29)</f>
        <v>0</v>
      </c>
      <c r="I30" s="120">
        <f t="shared" ref="I30:Q30" si="224">SUBTOTAL(9,I11:I29)</f>
        <v>0</v>
      </c>
      <c r="J30" s="120">
        <f t="shared" si="224"/>
        <v>0</v>
      </c>
      <c r="K30" s="120">
        <f t="shared" si="224"/>
        <v>0</v>
      </c>
      <c r="L30" s="162">
        <f t="shared" si="224"/>
        <v>0</v>
      </c>
      <c r="N30" s="120">
        <f t="shared" si="224"/>
        <v>0</v>
      </c>
      <c r="O30" s="120">
        <f t="shared" si="224"/>
        <v>0</v>
      </c>
      <c r="P30" s="120">
        <f t="shared" si="224"/>
        <v>0</v>
      </c>
      <c r="Q30" s="120">
        <f t="shared" si="224"/>
        <v>0</v>
      </c>
      <c r="U30" s="120">
        <f t="shared" ref="U30:AB30" si="225">SUBTOTAL(9,U11:U29)</f>
        <v>0</v>
      </c>
      <c r="V30" s="120">
        <f t="shared" si="225"/>
        <v>0</v>
      </c>
      <c r="W30" s="120">
        <f t="shared" si="225"/>
        <v>0</v>
      </c>
      <c r="X30" s="127">
        <f t="shared" si="225"/>
        <v>0</v>
      </c>
      <c r="Y30" s="120">
        <f t="shared" si="225"/>
        <v>0</v>
      </c>
      <c r="Z30" s="120">
        <f t="shared" si="225"/>
        <v>0</v>
      </c>
      <c r="AA30" s="120">
        <f t="shared" si="225"/>
        <v>0</v>
      </c>
      <c r="AB30" s="120">
        <f t="shared" si="225"/>
        <v>0</v>
      </c>
      <c r="AD30" s="120">
        <f t="shared" ref="AD30:AP30" si="226">SUBTOTAL(9,AD11:AD29)</f>
        <v>0</v>
      </c>
      <c r="AE30" s="120">
        <f t="shared" si="226"/>
        <v>0</v>
      </c>
      <c r="AF30" s="120">
        <f t="shared" si="226"/>
        <v>0</v>
      </c>
      <c r="AG30" s="162">
        <f t="shared" si="226"/>
        <v>0</v>
      </c>
      <c r="AI30" s="120">
        <f t="shared" si="226"/>
        <v>0</v>
      </c>
      <c r="AJ30" s="120">
        <f t="shared" si="226"/>
        <v>0</v>
      </c>
      <c r="AK30" s="120">
        <f t="shared" si="226"/>
        <v>0</v>
      </c>
      <c r="AL30" s="127">
        <f t="shared" si="226"/>
        <v>0</v>
      </c>
      <c r="AM30" s="120">
        <f t="shared" si="226"/>
        <v>0</v>
      </c>
      <c r="AN30" s="120">
        <f t="shared" si="226"/>
        <v>0</v>
      </c>
      <c r="AO30" s="120">
        <f t="shared" si="226"/>
        <v>0</v>
      </c>
      <c r="AP30" s="120">
        <f t="shared" si="226"/>
        <v>0</v>
      </c>
      <c r="AT30" s="120">
        <f t="shared" ref="AT30:BI30" si="227">SUBTOTAL(9,AT11:AT29)</f>
        <v>0</v>
      </c>
      <c r="AU30" s="120">
        <f t="shared" si="227"/>
        <v>0</v>
      </c>
      <c r="AV30" s="120">
        <f t="shared" si="227"/>
        <v>0</v>
      </c>
      <c r="AW30" s="127">
        <f t="shared" si="227"/>
        <v>0</v>
      </c>
      <c r="AX30" s="120">
        <f t="shared" si="227"/>
        <v>0</v>
      </c>
      <c r="AY30" s="120">
        <f t="shared" si="227"/>
        <v>0</v>
      </c>
      <c r="AZ30" s="120">
        <f t="shared" si="227"/>
        <v>0</v>
      </c>
      <c r="BA30" s="127">
        <f t="shared" si="227"/>
        <v>0</v>
      </c>
      <c r="BB30" s="120">
        <f t="shared" si="227"/>
        <v>0</v>
      </c>
      <c r="BC30" s="120">
        <f t="shared" si="227"/>
        <v>0</v>
      </c>
      <c r="BD30" s="120">
        <f t="shared" si="227"/>
        <v>0</v>
      </c>
      <c r="BE30" s="127">
        <f t="shared" si="227"/>
        <v>0</v>
      </c>
      <c r="BF30" s="120">
        <f t="shared" si="227"/>
        <v>0</v>
      </c>
      <c r="BG30" s="120">
        <f t="shared" si="227"/>
        <v>0</v>
      </c>
      <c r="BH30" s="120">
        <f t="shared" si="227"/>
        <v>0</v>
      </c>
      <c r="BI30" s="120">
        <f t="shared" si="227"/>
        <v>0</v>
      </c>
      <c r="BK30" s="120">
        <f t="shared" ref="BK30:BW30" si="228">SUBTOTAL(9,BK11:BK29)</f>
        <v>0</v>
      </c>
      <c r="BL30" s="120">
        <f t="shared" si="228"/>
        <v>0</v>
      </c>
      <c r="BM30" s="120">
        <f t="shared" si="228"/>
        <v>0</v>
      </c>
      <c r="BN30" s="162">
        <f t="shared" si="228"/>
        <v>0</v>
      </c>
      <c r="BP30" s="120">
        <f t="shared" si="228"/>
        <v>0</v>
      </c>
      <c r="BQ30" s="120">
        <f t="shared" si="228"/>
        <v>0</v>
      </c>
      <c r="BR30" s="120">
        <f t="shared" si="228"/>
        <v>0</v>
      </c>
      <c r="BS30" s="127">
        <f t="shared" si="228"/>
        <v>0</v>
      </c>
      <c r="BT30" s="120">
        <f t="shared" si="228"/>
        <v>0</v>
      </c>
      <c r="BU30" s="120">
        <f t="shared" si="228"/>
        <v>0</v>
      </c>
      <c r="BV30" s="120">
        <f t="shared" si="228"/>
        <v>0</v>
      </c>
      <c r="BW30" s="120">
        <f t="shared" si="228"/>
        <v>0</v>
      </c>
      <c r="CA30" s="120">
        <f t="shared" ref="CA30:CT30" si="229">SUBTOTAL(9,CA11:CA29)</f>
        <v>0</v>
      </c>
      <c r="CB30" s="120">
        <f t="shared" si="229"/>
        <v>0</v>
      </c>
      <c r="CC30" s="120">
        <f t="shared" si="229"/>
        <v>0</v>
      </c>
      <c r="CD30" s="127">
        <f t="shared" si="229"/>
        <v>0</v>
      </c>
      <c r="CE30" s="120">
        <f t="shared" si="229"/>
        <v>0</v>
      </c>
      <c r="CF30" s="120">
        <f t="shared" si="229"/>
        <v>0</v>
      </c>
      <c r="CG30" s="120">
        <f t="shared" si="229"/>
        <v>0</v>
      </c>
      <c r="CH30" s="127">
        <f t="shared" si="229"/>
        <v>0</v>
      </c>
      <c r="CI30" s="120">
        <f t="shared" si="229"/>
        <v>0</v>
      </c>
      <c r="CJ30" s="120">
        <f t="shared" si="229"/>
        <v>0</v>
      </c>
      <c r="CK30" s="120">
        <f t="shared" si="229"/>
        <v>0</v>
      </c>
      <c r="CL30" s="127">
        <f t="shared" si="229"/>
        <v>0</v>
      </c>
      <c r="CM30" s="120">
        <f t="shared" si="229"/>
        <v>0</v>
      </c>
      <c r="CN30" s="120">
        <f t="shared" si="229"/>
        <v>0</v>
      </c>
      <c r="CO30" s="120">
        <f t="shared" si="229"/>
        <v>0</v>
      </c>
      <c r="CP30" s="127">
        <f t="shared" si="229"/>
        <v>0</v>
      </c>
      <c r="CQ30" s="120">
        <f t="shared" si="229"/>
        <v>0</v>
      </c>
      <c r="CR30" s="120">
        <f t="shared" si="229"/>
        <v>0</v>
      </c>
      <c r="CS30" s="120">
        <f t="shared" si="229"/>
        <v>0</v>
      </c>
      <c r="CT30" s="120">
        <f t="shared" si="229"/>
        <v>0</v>
      </c>
      <c r="CV30" s="120">
        <f t="shared" ref="CV30:DH30" si="230">SUBTOTAL(9,CV11:CV29)</f>
        <v>0</v>
      </c>
      <c r="CW30" s="120">
        <f t="shared" si="230"/>
        <v>0</v>
      </c>
      <c r="CX30" s="120">
        <f t="shared" si="230"/>
        <v>0</v>
      </c>
      <c r="CY30" s="162">
        <f t="shared" si="230"/>
        <v>0</v>
      </c>
      <c r="DA30" s="120">
        <f t="shared" si="230"/>
        <v>0</v>
      </c>
      <c r="DB30" s="120">
        <f t="shared" si="230"/>
        <v>0</v>
      </c>
      <c r="DC30" s="120">
        <f t="shared" si="230"/>
        <v>0</v>
      </c>
      <c r="DD30" s="127">
        <f t="shared" si="230"/>
        <v>0</v>
      </c>
      <c r="DE30" s="120">
        <f t="shared" si="230"/>
        <v>0</v>
      </c>
      <c r="DF30" s="120">
        <f t="shared" si="230"/>
        <v>0</v>
      </c>
      <c r="DG30" s="120">
        <f t="shared" si="230"/>
        <v>0</v>
      </c>
      <c r="DH30" s="120">
        <f t="shared" si="230"/>
        <v>0</v>
      </c>
      <c r="DL30" s="120">
        <f t="shared" ref="DL30:EI30" si="231">SUBTOTAL(9,DL11:DL29)</f>
        <v>0</v>
      </c>
      <c r="DM30" s="120">
        <f t="shared" si="231"/>
        <v>0</v>
      </c>
      <c r="DN30" s="120">
        <f t="shared" si="231"/>
        <v>0</v>
      </c>
      <c r="DO30" s="127">
        <f t="shared" si="231"/>
        <v>0</v>
      </c>
      <c r="DP30" s="120">
        <f t="shared" si="231"/>
        <v>0</v>
      </c>
      <c r="DQ30" s="120">
        <f t="shared" si="231"/>
        <v>0</v>
      </c>
      <c r="DR30" s="120">
        <f t="shared" si="231"/>
        <v>0</v>
      </c>
      <c r="DS30" s="127">
        <f t="shared" si="231"/>
        <v>0</v>
      </c>
      <c r="DT30" s="120">
        <f t="shared" si="231"/>
        <v>0</v>
      </c>
      <c r="DU30" s="120">
        <f t="shared" si="231"/>
        <v>0</v>
      </c>
      <c r="DV30" s="120">
        <f t="shared" si="231"/>
        <v>0</v>
      </c>
      <c r="DW30" s="127">
        <f t="shared" si="231"/>
        <v>0</v>
      </c>
      <c r="DX30" s="120">
        <f t="shared" si="231"/>
        <v>0</v>
      </c>
      <c r="DY30" s="120">
        <f t="shared" si="231"/>
        <v>0</v>
      </c>
      <c r="DZ30" s="120">
        <f t="shared" si="231"/>
        <v>0</v>
      </c>
      <c r="EA30" s="127">
        <f t="shared" si="231"/>
        <v>0</v>
      </c>
      <c r="EB30" s="120">
        <f t="shared" si="231"/>
        <v>0</v>
      </c>
      <c r="EC30" s="120">
        <f t="shared" si="231"/>
        <v>0</v>
      </c>
      <c r="ED30" s="120">
        <f t="shared" si="231"/>
        <v>0</v>
      </c>
      <c r="EE30" s="127">
        <f t="shared" si="231"/>
        <v>0</v>
      </c>
      <c r="EF30" s="120">
        <f t="shared" si="231"/>
        <v>0</v>
      </c>
      <c r="EG30" s="120">
        <f t="shared" si="231"/>
        <v>0</v>
      </c>
      <c r="EH30" s="120">
        <f t="shared" si="231"/>
        <v>0</v>
      </c>
      <c r="EI30" s="120">
        <f t="shared" si="231"/>
        <v>0</v>
      </c>
    </row>
    <row r="31" spans="1:139" ht="6" customHeight="1" thickTop="1" x14ac:dyDescent="0.2">
      <c r="L31" s="110"/>
      <c r="X31" s="110"/>
      <c r="AG31" s="110"/>
      <c r="AL31" s="110"/>
      <c r="AW31" s="110"/>
      <c r="BA31" s="110"/>
      <c r="BE31" s="110"/>
      <c r="BN31" s="110"/>
      <c r="BS31" s="110"/>
      <c r="CD31" s="110"/>
      <c r="CH31" s="110"/>
      <c r="CL31" s="110"/>
      <c r="CP31" s="110"/>
      <c r="CY31" s="110"/>
      <c r="DD31" s="110"/>
      <c r="DO31" s="110"/>
      <c r="DS31" s="110"/>
      <c r="DW31" s="110"/>
      <c r="EA31" s="110"/>
      <c r="EE31" s="110"/>
    </row>
    <row r="32" spans="1:139" ht="13.5" customHeight="1" thickBot="1" x14ac:dyDescent="0.3">
      <c r="U32" s="136"/>
      <c r="AD32" s="136"/>
      <c r="AT32" s="136"/>
      <c r="BK32" s="136"/>
      <c r="CA32" s="136"/>
      <c r="CV32" s="136"/>
      <c r="DL32" s="136"/>
    </row>
    <row r="33" spans="3:135" ht="13.5" customHeight="1" x14ac:dyDescent="0.2">
      <c r="I33" s="248" t="s">
        <v>206</v>
      </c>
      <c r="J33" s="249"/>
      <c r="K33" s="249"/>
      <c r="L33" s="249"/>
      <c r="M33" s="249"/>
      <c r="N33" s="249"/>
      <c r="O33" s="249"/>
      <c r="P33" s="249"/>
      <c r="Q33" s="249"/>
      <c r="R33" s="250"/>
      <c r="U33" s="248" t="s">
        <v>212</v>
      </c>
      <c r="V33" s="249"/>
      <c r="W33" s="249"/>
      <c r="X33" s="249"/>
      <c r="Y33" s="249"/>
      <c r="Z33" s="249"/>
      <c r="AA33" s="249"/>
      <c r="AB33" s="250"/>
      <c r="AD33" s="248" t="s">
        <v>206</v>
      </c>
      <c r="AE33" s="249"/>
      <c r="AF33" s="249"/>
      <c r="AG33" s="249"/>
      <c r="AH33" s="249"/>
      <c r="AI33" s="249"/>
      <c r="AJ33" s="249"/>
      <c r="AK33" s="249"/>
      <c r="AL33" s="249"/>
      <c r="AM33" s="250"/>
      <c r="AT33" s="248" t="s">
        <v>212</v>
      </c>
      <c r="AU33" s="249"/>
      <c r="AV33" s="249"/>
      <c r="AW33" s="249"/>
      <c r="AX33" s="249"/>
      <c r="AY33" s="249"/>
      <c r="AZ33" s="249"/>
      <c r="BA33" s="250"/>
      <c r="BK33" s="248" t="s">
        <v>206</v>
      </c>
      <c r="BL33" s="249"/>
      <c r="BM33" s="249"/>
      <c r="BN33" s="249"/>
      <c r="BO33" s="249"/>
      <c r="BP33" s="249"/>
      <c r="BQ33" s="249"/>
      <c r="BR33" s="249"/>
      <c r="BS33" s="249"/>
      <c r="BT33" s="250"/>
      <c r="CI33" s="248" t="s">
        <v>212</v>
      </c>
      <c r="CJ33" s="249"/>
      <c r="CK33" s="249"/>
      <c r="CL33" s="249"/>
      <c r="CM33" s="249"/>
      <c r="CN33" s="249"/>
      <c r="CO33" s="249"/>
      <c r="CP33" s="250"/>
      <c r="CV33" s="248" t="s">
        <v>206</v>
      </c>
      <c r="CW33" s="249"/>
      <c r="CX33" s="249"/>
      <c r="CY33" s="249"/>
      <c r="CZ33" s="249"/>
      <c r="DA33" s="249"/>
      <c r="DB33" s="249"/>
      <c r="DC33" s="249"/>
      <c r="DD33" s="249"/>
      <c r="DE33" s="250"/>
      <c r="DX33" s="248" t="s">
        <v>212</v>
      </c>
      <c r="DY33" s="249"/>
      <c r="DZ33" s="249"/>
      <c r="EA33" s="249"/>
      <c r="EB33" s="249"/>
      <c r="EC33" s="249"/>
      <c r="ED33" s="249"/>
      <c r="EE33" s="250"/>
    </row>
    <row r="34" spans="3:135" ht="13.5" customHeight="1" x14ac:dyDescent="0.2">
      <c r="I34" s="245" t="s">
        <v>231</v>
      </c>
      <c r="J34" s="246"/>
      <c r="K34" s="246"/>
      <c r="L34" s="246"/>
      <c r="M34" s="246"/>
      <c r="N34" s="246"/>
      <c r="O34" s="246"/>
      <c r="P34" s="246"/>
      <c r="Q34" s="246"/>
      <c r="R34" s="247"/>
      <c r="U34" s="251"/>
      <c r="V34" s="252"/>
      <c r="W34" s="252"/>
      <c r="X34" s="252"/>
      <c r="Y34" s="252"/>
      <c r="Z34" s="252"/>
      <c r="AA34" s="252"/>
      <c r="AB34" s="253"/>
      <c r="AD34" s="245" t="s">
        <v>231</v>
      </c>
      <c r="AE34" s="246"/>
      <c r="AF34" s="246"/>
      <c r="AG34" s="246"/>
      <c r="AH34" s="246"/>
      <c r="AI34" s="246"/>
      <c r="AJ34" s="246"/>
      <c r="AK34" s="246"/>
      <c r="AL34" s="246"/>
      <c r="AM34" s="247"/>
      <c r="AT34" s="251"/>
      <c r="AU34" s="252"/>
      <c r="AV34" s="252"/>
      <c r="AW34" s="252"/>
      <c r="AX34" s="252"/>
      <c r="AY34" s="252"/>
      <c r="AZ34" s="252"/>
      <c r="BA34" s="253"/>
      <c r="BK34" s="245" t="s">
        <v>231</v>
      </c>
      <c r="BL34" s="246"/>
      <c r="BM34" s="246"/>
      <c r="BN34" s="246"/>
      <c r="BO34" s="246"/>
      <c r="BP34" s="246"/>
      <c r="BQ34" s="246"/>
      <c r="BR34" s="246"/>
      <c r="BS34" s="246"/>
      <c r="BT34" s="247"/>
      <c r="CI34" s="251"/>
      <c r="CJ34" s="252"/>
      <c r="CK34" s="252"/>
      <c r="CL34" s="252"/>
      <c r="CM34" s="252"/>
      <c r="CN34" s="252"/>
      <c r="CO34" s="252"/>
      <c r="CP34" s="253"/>
      <c r="CV34" s="245" t="s">
        <v>231</v>
      </c>
      <c r="CW34" s="246"/>
      <c r="CX34" s="246"/>
      <c r="CY34" s="246"/>
      <c r="CZ34" s="246"/>
      <c r="DA34" s="246"/>
      <c r="DB34" s="246"/>
      <c r="DC34" s="246"/>
      <c r="DD34" s="246"/>
      <c r="DE34" s="247"/>
      <c r="DX34" s="251"/>
      <c r="DY34" s="252"/>
      <c r="DZ34" s="252"/>
      <c r="EA34" s="252"/>
      <c r="EB34" s="252"/>
      <c r="EC34" s="252"/>
      <c r="ED34" s="252"/>
      <c r="EE34" s="253"/>
    </row>
    <row r="35" spans="3:135" ht="13.5" customHeight="1" thickBot="1" x14ac:dyDescent="0.25">
      <c r="I35" s="245"/>
      <c r="J35" s="246"/>
      <c r="K35" s="246"/>
      <c r="L35" s="246"/>
      <c r="M35" s="246"/>
      <c r="N35" s="246"/>
      <c r="O35" s="246"/>
      <c r="P35" s="246"/>
      <c r="Q35" s="246"/>
      <c r="R35" s="247"/>
      <c r="U35" s="254"/>
      <c r="V35" s="255"/>
      <c r="W35" s="255"/>
      <c r="X35" s="255"/>
      <c r="Y35" s="255"/>
      <c r="Z35" s="255"/>
      <c r="AA35" s="255"/>
      <c r="AB35" s="256"/>
      <c r="AD35" s="245"/>
      <c r="AE35" s="246"/>
      <c r="AF35" s="246"/>
      <c r="AG35" s="246"/>
      <c r="AH35" s="246"/>
      <c r="AI35" s="246"/>
      <c r="AJ35" s="246"/>
      <c r="AK35" s="246"/>
      <c r="AL35" s="246"/>
      <c r="AM35" s="247"/>
      <c r="AT35" s="254"/>
      <c r="AU35" s="255"/>
      <c r="AV35" s="255"/>
      <c r="AW35" s="255"/>
      <c r="AX35" s="255"/>
      <c r="AY35" s="255"/>
      <c r="AZ35" s="255"/>
      <c r="BA35" s="256"/>
      <c r="BK35" s="245"/>
      <c r="BL35" s="246"/>
      <c r="BM35" s="246"/>
      <c r="BN35" s="246"/>
      <c r="BO35" s="246"/>
      <c r="BP35" s="246"/>
      <c r="BQ35" s="246"/>
      <c r="BR35" s="246"/>
      <c r="BS35" s="246"/>
      <c r="BT35" s="247"/>
      <c r="CI35" s="254"/>
      <c r="CJ35" s="255"/>
      <c r="CK35" s="255"/>
      <c r="CL35" s="255"/>
      <c r="CM35" s="255"/>
      <c r="CN35" s="255"/>
      <c r="CO35" s="255"/>
      <c r="CP35" s="256"/>
      <c r="CV35" s="245"/>
      <c r="CW35" s="246"/>
      <c r="CX35" s="246"/>
      <c r="CY35" s="246"/>
      <c r="CZ35" s="246"/>
      <c r="DA35" s="246"/>
      <c r="DB35" s="246"/>
      <c r="DC35" s="246"/>
      <c r="DD35" s="246"/>
      <c r="DE35" s="247"/>
      <c r="DX35" s="254"/>
      <c r="DY35" s="255"/>
      <c r="DZ35" s="255"/>
      <c r="EA35" s="255"/>
      <c r="EB35" s="255"/>
      <c r="EC35" s="255"/>
      <c r="ED35" s="255"/>
      <c r="EE35" s="256"/>
    </row>
    <row r="36" spans="3:135" ht="13.5" customHeight="1" thickBot="1" x14ac:dyDescent="0.25">
      <c r="C36" s="115"/>
      <c r="I36" s="245"/>
      <c r="J36" s="246"/>
      <c r="K36" s="246"/>
      <c r="L36" s="246"/>
      <c r="M36" s="246"/>
      <c r="N36" s="246"/>
      <c r="O36" s="246"/>
      <c r="P36" s="246"/>
      <c r="Q36" s="246"/>
      <c r="R36" s="247"/>
      <c r="AD36" s="245"/>
      <c r="AE36" s="246"/>
      <c r="AF36" s="246"/>
      <c r="AG36" s="246"/>
      <c r="AH36" s="246"/>
      <c r="AI36" s="246"/>
      <c r="AJ36" s="246"/>
      <c r="AK36" s="246"/>
      <c r="AL36" s="246"/>
      <c r="AM36" s="247"/>
      <c r="BK36" s="245"/>
      <c r="BL36" s="246"/>
      <c r="BM36" s="246"/>
      <c r="BN36" s="246"/>
      <c r="BO36" s="246"/>
      <c r="BP36" s="246"/>
      <c r="BQ36" s="246"/>
      <c r="BR36" s="246"/>
      <c r="BS36" s="246"/>
      <c r="BT36" s="247"/>
      <c r="CV36" s="245"/>
      <c r="CW36" s="246"/>
      <c r="CX36" s="246"/>
      <c r="CY36" s="246"/>
      <c r="CZ36" s="246"/>
      <c r="DA36" s="246"/>
      <c r="DB36" s="246"/>
      <c r="DC36" s="246"/>
      <c r="DD36" s="246"/>
      <c r="DE36" s="247"/>
    </row>
    <row r="37" spans="3:135" ht="13.5" customHeight="1" x14ac:dyDescent="0.2">
      <c r="I37" s="245"/>
      <c r="J37" s="246"/>
      <c r="K37" s="246"/>
      <c r="L37" s="246"/>
      <c r="M37" s="246"/>
      <c r="N37" s="246"/>
      <c r="O37" s="246"/>
      <c r="P37" s="246"/>
      <c r="Q37" s="246"/>
      <c r="R37" s="247"/>
      <c r="U37" s="257" t="s">
        <v>208</v>
      </c>
      <c r="V37" s="258"/>
      <c r="W37" s="258"/>
      <c r="X37" s="258"/>
      <c r="Y37" s="258"/>
      <c r="Z37" s="258"/>
      <c r="AA37" s="258"/>
      <c r="AB37" s="259"/>
      <c r="AD37" s="245"/>
      <c r="AE37" s="246"/>
      <c r="AF37" s="246"/>
      <c r="AG37" s="246"/>
      <c r="AH37" s="246"/>
      <c r="AI37" s="246"/>
      <c r="AJ37" s="246"/>
      <c r="AK37" s="246"/>
      <c r="AL37" s="246"/>
      <c r="AM37" s="247"/>
      <c r="AT37" s="257" t="s">
        <v>208</v>
      </c>
      <c r="AU37" s="258"/>
      <c r="AV37" s="258"/>
      <c r="AW37" s="258"/>
      <c r="AX37" s="258"/>
      <c r="AY37" s="258"/>
      <c r="AZ37" s="258"/>
      <c r="BA37" s="259"/>
      <c r="BK37" s="245"/>
      <c r="BL37" s="246"/>
      <c r="BM37" s="246"/>
      <c r="BN37" s="246"/>
      <c r="BO37" s="246"/>
      <c r="BP37" s="246"/>
      <c r="BQ37" s="246"/>
      <c r="BR37" s="246"/>
      <c r="BS37" s="246"/>
      <c r="BT37" s="247"/>
      <c r="CI37" s="257" t="s">
        <v>208</v>
      </c>
      <c r="CJ37" s="258"/>
      <c r="CK37" s="258"/>
      <c r="CL37" s="258"/>
      <c r="CM37" s="258"/>
      <c r="CN37" s="258"/>
      <c r="CO37" s="258"/>
      <c r="CP37" s="259"/>
      <c r="CV37" s="245"/>
      <c r="CW37" s="246"/>
      <c r="CX37" s="246"/>
      <c r="CY37" s="246"/>
      <c r="CZ37" s="246"/>
      <c r="DA37" s="246"/>
      <c r="DB37" s="246"/>
      <c r="DC37" s="246"/>
      <c r="DD37" s="246"/>
      <c r="DE37" s="247"/>
      <c r="DX37" s="257" t="s">
        <v>208</v>
      </c>
      <c r="DY37" s="258"/>
      <c r="DZ37" s="258"/>
      <c r="EA37" s="258"/>
      <c r="EB37" s="258"/>
      <c r="EC37" s="258"/>
      <c r="ED37" s="258"/>
      <c r="EE37" s="259"/>
    </row>
    <row r="38" spans="3:135" ht="13.5" customHeight="1" x14ac:dyDescent="0.2">
      <c r="I38" s="245" t="s">
        <v>232</v>
      </c>
      <c r="J38" s="246"/>
      <c r="K38" s="246"/>
      <c r="L38" s="246"/>
      <c r="M38" s="246"/>
      <c r="N38" s="246"/>
      <c r="O38" s="246"/>
      <c r="P38" s="246"/>
      <c r="Q38" s="246"/>
      <c r="R38" s="247"/>
      <c r="U38" s="260" t="s">
        <v>209</v>
      </c>
      <c r="V38" s="261"/>
      <c r="W38" s="261"/>
      <c r="X38" s="261"/>
      <c r="Y38" s="261"/>
      <c r="Z38" s="261"/>
      <c r="AA38" s="261"/>
      <c r="AB38" s="262"/>
      <c r="AD38" s="245" t="s">
        <v>232</v>
      </c>
      <c r="AE38" s="246"/>
      <c r="AF38" s="246"/>
      <c r="AG38" s="246"/>
      <c r="AH38" s="246"/>
      <c r="AI38" s="246"/>
      <c r="AJ38" s="246"/>
      <c r="AK38" s="246"/>
      <c r="AL38" s="246"/>
      <c r="AM38" s="247"/>
      <c r="AT38" s="260" t="s">
        <v>209</v>
      </c>
      <c r="AU38" s="261"/>
      <c r="AV38" s="261"/>
      <c r="AW38" s="261"/>
      <c r="AX38" s="261"/>
      <c r="AY38" s="261"/>
      <c r="AZ38" s="261"/>
      <c r="BA38" s="262"/>
      <c r="BK38" s="245" t="s">
        <v>232</v>
      </c>
      <c r="BL38" s="246"/>
      <c r="BM38" s="246"/>
      <c r="BN38" s="246"/>
      <c r="BO38" s="246"/>
      <c r="BP38" s="246"/>
      <c r="BQ38" s="246"/>
      <c r="BR38" s="246"/>
      <c r="BS38" s="246"/>
      <c r="BT38" s="247"/>
      <c r="CI38" s="260" t="s">
        <v>209</v>
      </c>
      <c r="CJ38" s="261"/>
      <c r="CK38" s="261"/>
      <c r="CL38" s="261"/>
      <c r="CM38" s="261"/>
      <c r="CN38" s="261"/>
      <c r="CO38" s="261"/>
      <c r="CP38" s="262"/>
      <c r="CV38" s="245" t="s">
        <v>232</v>
      </c>
      <c r="CW38" s="246"/>
      <c r="CX38" s="246"/>
      <c r="CY38" s="246"/>
      <c r="CZ38" s="246"/>
      <c r="DA38" s="246"/>
      <c r="DB38" s="246"/>
      <c r="DC38" s="246"/>
      <c r="DD38" s="246"/>
      <c r="DE38" s="247"/>
      <c r="DX38" s="260" t="s">
        <v>209</v>
      </c>
      <c r="DY38" s="261"/>
      <c r="DZ38" s="261"/>
      <c r="EA38" s="261"/>
      <c r="EB38" s="261"/>
      <c r="EC38" s="261"/>
      <c r="ED38" s="261"/>
      <c r="EE38" s="262"/>
    </row>
    <row r="39" spans="3:135" ht="13.5" customHeight="1" x14ac:dyDescent="0.2">
      <c r="I39" s="245"/>
      <c r="J39" s="246"/>
      <c r="K39" s="246"/>
      <c r="L39" s="246"/>
      <c r="M39" s="246"/>
      <c r="N39" s="246"/>
      <c r="O39" s="246"/>
      <c r="P39" s="246"/>
      <c r="Q39" s="246"/>
      <c r="R39" s="247"/>
      <c r="U39" s="260" t="s">
        <v>284</v>
      </c>
      <c r="V39" s="261"/>
      <c r="W39" s="261"/>
      <c r="X39" s="261"/>
      <c r="Y39" s="261"/>
      <c r="Z39" s="261"/>
      <c r="AA39" s="261"/>
      <c r="AB39" s="262"/>
      <c r="AD39" s="245"/>
      <c r="AE39" s="246"/>
      <c r="AF39" s="246"/>
      <c r="AG39" s="246"/>
      <c r="AH39" s="246"/>
      <c r="AI39" s="246"/>
      <c r="AJ39" s="246"/>
      <c r="AK39" s="246"/>
      <c r="AL39" s="246"/>
      <c r="AM39" s="247"/>
      <c r="AT39" s="260" t="s">
        <v>284</v>
      </c>
      <c r="AU39" s="261"/>
      <c r="AV39" s="261"/>
      <c r="AW39" s="261"/>
      <c r="AX39" s="261"/>
      <c r="AY39" s="261"/>
      <c r="AZ39" s="261"/>
      <c r="BA39" s="262"/>
      <c r="BK39" s="245"/>
      <c r="BL39" s="246"/>
      <c r="BM39" s="246"/>
      <c r="BN39" s="246"/>
      <c r="BO39" s="246"/>
      <c r="BP39" s="246"/>
      <c r="BQ39" s="246"/>
      <c r="BR39" s="246"/>
      <c r="BS39" s="246"/>
      <c r="BT39" s="247"/>
      <c r="CI39" s="260" t="s">
        <v>284</v>
      </c>
      <c r="CJ39" s="261"/>
      <c r="CK39" s="261"/>
      <c r="CL39" s="261"/>
      <c r="CM39" s="261"/>
      <c r="CN39" s="261"/>
      <c r="CO39" s="261"/>
      <c r="CP39" s="262"/>
      <c r="CV39" s="245"/>
      <c r="CW39" s="246"/>
      <c r="CX39" s="246"/>
      <c r="CY39" s="246"/>
      <c r="CZ39" s="246"/>
      <c r="DA39" s="246"/>
      <c r="DB39" s="246"/>
      <c r="DC39" s="246"/>
      <c r="DD39" s="246"/>
      <c r="DE39" s="247"/>
      <c r="DX39" s="260" t="s">
        <v>284</v>
      </c>
      <c r="DY39" s="261"/>
      <c r="DZ39" s="261"/>
      <c r="EA39" s="261"/>
      <c r="EB39" s="261"/>
      <c r="EC39" s="261"/>
      <c r="ED39" s="261"/>
      <c r="EE39" s="262"/>
    </row>
    <row r="40" spans="3:135" ht="13.5" customHeight="1" x14ac:dyDescent="0.2">
      <c r="I40" s="245" t="s">
        <v>207</v>
      </c>
      <c r="J40" s="246"/>
      <c r="K40" s="246"/>
      <c r="L40" s="246"/>
      <c r="M40" s="246"/>
      <c r="N40" s="246"/>
      <c r="O40" s="246"/>
      <c r="P40" s="246"/>
      <c r="Q40" s="246"/>
      <c r="R40" s="247"/>
      <c r="U40" s="260" t="s">
        <v>210</v>
      </c>
      <c r="V40" s="261"/>
      <c r="W40" s="261"/>
      <c r="X40" s="261"/>
      <c r="Y40" s="261"/>
      <c r="Z40" s="261"/>
      <c r="AA40" s="261"/>
      <c r="AB40" s="262"/>
      <c r="AD40" s="245" t="s">
        <v>207</v>
      </c>
      <c r="AE40" s="246"/>
      <c r="AF40" s="246"/>
      <c r="AG40" s="246"/>
      <c r="AH40" s="246"/>
      <c r="AI40" s="246"/>
      <c r="AJ40" s="246"/>
      <c r="AK40" s="246"/>
      <c r="AL40" s="246"/>
      <c r="AM40" s="247"/>
      <c r="AT40" s="260" t="s">
        <v>210</v>
      </c>
      <c r="AU40" s="261"/>
      <c r="AV40" s="261"/>
      <c r="AW40" s="261"/>
      <c r="AX40" s="261"/>
      <c r="AY40" s="261"/>
      <c r="AZ40" s="261"/>
      <c r="BA40" s="262"/>
      <c r="BK40" s="245" t="s">
        <v>207</v>
      </c>
      <c r="BL40" s="246"/>
      <c r="BM40" s="246"/>
      <c r="BN40" s="246"/>
      <c r="BO40" s="246"/>
      <c r="BP40" s="246"/>
      <c r="BQ40" s="246"/>
      <c r="BR40" s="246"/>
      <c r="BS40" s="246"/>
      <c r="BT40" s="247"/>
      <c r="CI40" s="260" t="s">
        <v>210</v>
      </c>
      <c r="CJ40" s="261"/>
      <c r="CK40" s="261"/>
      <c r="CL40" s="261"/>
      <c r="CM40" s="261"/>
      <c r="CN40" s="261"/>
      <c r="CO40" s="261"/>
      <c r="CP40" s="262"/>
      <c r="CV40" s="245" t="s">
        <v>207</v>
      </c>
      <c r="CW40" s="246"/>
      <c r="CX40" s="246"/>
      <c r="CY40" s="246"/>
      <c r="CZ40" s="246"/>
      <c r="DA40" s="246"/>
      <c r="DB40" s="246"/>
      <c r="DC40" s="246"/>
      <c r="DD40" s="246"/>
      <c r="DE40" s="247"/>
      <c r="DX40" s="260" t="s">
        <v>210</v>
      </c>
      <c r="DY40" s="261"/>
      <c r="DZ40" s="261"/>
      <c r="EA40" s="261"/>
      <c r="EB40" s="261"/>
      <c r="EC40" s="261"/>
      <c r="ED40" s="261"/>
      <c r="EE40" s="262"/>
    </row>
    <row r="41" spans="3:135" ht="13.5" customHeight="1" thickBot="1" x14ac:dyDescent="0.25">
      <c r="I41" s="245"/>
      <c r="J41" s="246"/>
      <c r="K41" s="246"/>
      <c r="L41" s="246"/>
      <c r="M41" s="246"/>
      <c r="N41" s="246"/>
      <c r="O41" s="246"/>
      <c r="P41" s="246"/>
      <c r="Q41" s="246"/>
      <c r="R41" s="247"/>
      <c r="U41" s="263" t="s">
        <v>287</v>
      </c>
      <c r="V41" s="264"/>
      <c r="W41" s="264"/>
      <c r="X41" s="264"/>
      <c r="Y41" s="264"/>
      <c r="Z41" s="264"/>
      <c r="AA41" s="264"/>
      <c r="AB41" s="265"/>
      <c r="AD41" s="245"/>
      <c r="AE41" s="246"/>
      <c r="AF41" s="246"/>
      <c r="AG41" s="246"/>
      <c r="AH41" s="246"/>
      <c r="AI41" s="246"/>
      <c r="AJ41" s="246"/>
      <c r="AK41" s="246"/>
      <c r="AL41" s="246"/>
      <c r="AM41" s="247"/>
      <c r="AT41" s="263" t="s">
        <v>287</v>
      </c>
      <c r="AU41" s="264"/>
      <c r="AV41" s="264"/>
      <c r="AW41" s="264"/>
      <c r="AX41" s="264"/>
      <c r="AY41" s="264"/>
      <c r="AZ41" s="264"/>
      <c r="BA41" s="265"/>
      <c r="BK41" s="245"/>
      <c r="BL41" s="246"/>
      <c r="BM41" s="246"/>
      <c r="BN41" s="246"/>
      <c r="BO41" s="246"/>
      <c r="BP41" s="246"/>
      <c r="BQ41" s="246"/>
      <c r="BR41" s="246"/>
      <c r="BS41" s="246"/>
      <c r="BT41" s="247"/>
      <c r="CI41" s="263" t="s">
        <v>287</v>
      </c>
      <c r="CJ41" s="264"/>
      <c r="CK41" s="264"/>
      <c r="CL41" s="264"/>
      <c r="CM41" s="264"/>
      <c r="CN41" s="264"/>
      <c r="CO41" s="264"/>
      <c r="CP41" s="265"/>
      <c r="CV41" s="245"/>
      <c r="CW41" s="246"/>
      <c r="CX41" s="246"/>
      <c r="CY41" s="246"/>
      <c r="CZ41" s="246"/>
      <c r="DA41" s="246"/>
      <c r="DB41" s="246"/>
      <c r="DC41" s="246"/>
      <c r="DD41" s="246"/>
      <c r="DE41" s="247"/>
      <c r="DX41" s="263" t="s">
        <v>287</v>
      </c>
      <c r="DY41" s="264"/>
      <c r="DZ41" s="264"/>
      <c r="EA41" s="264"/>
      <c r="EB41" s="264"/>
      <c r="EC41" s="264"/>
      <c r="ED41" s="264"/>
      <c r="EE41" s="265"/>
    </row>
    <row r="42" spans="3:135" ht="13.5" customHeight="1" thickBot="1" x14ac:dyDescent="0.25">
      <c r="I42" s="242" t="s">
        <v>287</v>
      </c>
      <c r="J42" s="243"/>
      <c r="K42" s="243"/>
      <c r="L42" s="243"/>
      <c r="M42" s="243"/>
      <c r="N42" s="243"/>
      <c r="O42" s="243"/>
      <c r="P42" s="243"/>
      <c r="Q42" s="243"/>
      <c r="R42" s="244"/>
      <c r="AD42" s="242" t="s">
        <v>287</v>
      </c>
      <c r="AE42" s="243"/>
      <c r="AF42" s="243"/>
      <c r="AG42" s="243"/>
      <c r="AH42" s="243"/>
      <c r="AI42" s="243"/>
      <c r="AJ42" s="243"/>
      <c r="AK42" s="243"/>
      <c r="AL42" s="243"/>
      <c r="AM42" s="244"/>
      <c r="BK42" s="242" t="s">
        <v>287</v>
      </c>
      <c r="BL42" s="243"/>
      <c r="BM42" s="243"/>
      <c r="BN42" s="243"/>
      <c r="BO42" s="243"/>
      <c r="BP42" s="243"/>
      <c r="BQ42" s="243"/>
      <c r="BR42" s="243"/>
      <c r="BS42" s="243"/>
      <c r="BT42" s="244"/>
      <c r="CV42" s="242" t="s">
        <v>287</v>
      </c>
      <c r="CW42" s="243"/>
      <c r="CX42" s="243"/>
      <c r="CY42" s="243"/>
      <c r="CZ42" s="243"/>
      <c r="DA42" s="243"/>
      <c r="DB42" s="243"/>
      <c r="DC42" s="243"/>
      <c r="DD42" s="243"/>
      <c r="DE42" s="244"/>
    </row>
  </sheetData>
  <mergeCells count="103">
    <mergeCell ref="DX41:EE41"/>
    <mergeCell ref="CV33:DE33"/>
    <mergeCell ref="CV34:DE37"/>
    <mergeCell ref="CV38:DE39"/>
    <mergeCell ref="CV40:DE41"/>
    <mergeCell ref="DX33:EE35"/>
    <mergeCell ref="DX37:EE37"/>
    <mergeCell ref="DX38:EE38"/>
    <mergeCell ref="DX39:EE39"/>
    <mergeCell ref="DX40:EE40"/>
    <mergeCell ref="CV42:DE42"/>
    <mergeCell ref="BK33:BT33"/>
    <mergeCell ref="BK34:BT37"/>
    <mergeCell ref="BK38:BT39"/>
    <mergeCell ref="BK40:BT41"/>
    <mergeCell ref="BK42:BT42"/>
    <mergeCell ref="CI41:CP41"/>
    <mergeCell ref="CI33:CP35"/>
    <mergeCell ref="CI37:CP37"/>
    <mergeCell ref="CI38:CP38"/>
    <mergeCell ref="CI39:CP39"/>
    <mergeCell ref="CI40:CP40"/>
    <mergeCell ref="AD42:AM42"/>
    <mergeCell ref="AT33:BA35"/>
    <mergeCell ref="AT37:BA37"/>
    <mergeCell ref="AT38:BA38"/>
    <mergeCell ref="AT39:BA39"/>
    <mergeCell ref="AT40:BA40"/>
    <mergeCell ref="AT41:BA41"/>
    <mergeCell ref="AD33:AM33"/>
    <mergeCell ref="CN7:CP7"/>
    <mergeCell ref="CJ4:CL4"/>
    <mergeCell ref="CN5:CP5"/>
    <mergeCell ref="I42:R42"/>
    <mergeCell ref="I34:R37"/>
    <mergeCell ref="I38:R39"/>
    <mergeCell ref="I40:R41"/>
    <mergeCell ref="U33:AB35"/>
    <mergeCell ref="U37:AB37"/>
    <mergeCell ref="U38:AB38"/>
    <mergeCell ref="U39:AB39"/>
    <mergeCell ref="U40:AB40"/>
    <mergeCell ref="U41:AB41"/>
    <mergeCell ref="I33:R33"/>
    <mergeCell ref="AD34:AM37"/>
    <mergeCell ref="AD38:AM39"/>
    <mergeCell ref="AE7:AG7"/>
    <mergeCell ref="BJ3:BJ7"/>
    <mergeCell ref="BC6:BE6"/>
    <mergeCell ref="BL5:BN5"/>
    <mergeCell ref="BL6:BN6"/>
    <mergeCell ref="BC5:BE5"/>
    <mergeCell ref="BL7:BN7"/>
    <mergeCell ref="AY6:BA6"/>
    <mergeCell ref="AD40:AM41"/>
    <mergeCell ref="EC5:EE5"/>
    <mergeCell ref="DY6:EA6"/>
    <mergeCell ref="DK3:DK7"/>
    <mergeCell ref="DL3:DO4"/>
    <mergeCell ref="DY3:EA3"/>
    <mergeCell ref="DY4:EA4"/>
    <mergeCell ref="EC6:EE6"/>
    <mergeCell ref="DY5:EA5"/>
    <mergeCell ref="CW7:CY7"/>
    <mergeCell ref="CV3:DH4"/>
    <mergeCell ref="EC7:EE7"/>
    <mergeCell ref="CJ6:CL6"/>
    <mergeCell ref="CJ5:CL5"/>
    <mergeCell ref="CU3:CU7"/>
    <mergeCell ref="CW5:CY5"/>
    <mergeCell ref="CW6:CY6"/>
    <mergeCell ref="CJ3:CL3"/>
    <mergeCell ref="CN6:CP6"/>
    <mergeCell ref="Z5:AB5"/>
    <mergeCell ref="J5:L5"/>
    <mergeCell ref="V5:X5"/>
    <mergeCell ref="AE6:AG6"/>
    <mergeCell ref="AS3:AS7"/>
    <mergeCell ref="Z7:AB7"/>
    <mergeCell ref="CA3:CD4"/>
    <mergeCell ref="AY3:BA3"/>
    <mergeCell ref="AY4:BA4"/>
    <mergeCell ref="AY5:BA5"/>
    <mergeCell ref="BZ3:BZ7"/>
    <mergeCell ref="AT3:AW4"/>
    <mergeCell ref="AC3:AC7"/>
    <mergeCell ref="AE5:AG5"/>
    <mergeCell ref="AD3:AP4"/>
    <mergeCell ref="BK3:BW4"/>
    <mergeCell ref="BC7:BE7"/>
    <mergeCell ref="A3:A4"/>
    <mergeCell ref="C3:G4"/>
    <mergeCell ref="Z3:AB3"/>
    <mergeCell ref="Z4:AB4"/>
    <mergeCell ref="B3:B7"/>
    <mergeCell ref="H3:H7"/>
    <mergeCell ref="J6:L6"/>
    <mergeCell ref="V6:X6"/>
    <mergeCell ref="T3:T7"/>
    <mergeCell ref="I3:Q4"/>
    <mergeCell ref="Z6:AB6"/>
    <mergeCell ref="J7:L7"/>
    <mergeCell ref="U3:X4"/>
  </mergeCells>
  <conditionalFormatting sqref="I11:K22 I26:K26">
    <cfRule type="expression" dxfId="22" priority="5">
      <formula>(C11+I11)&lt;0</formula>
    </cfRule>
  </conditionalFormatting>
  <conditionalFormatting sqref="L30 AG30 BN30 CY30">
    <cfRule type="cellIs" dxfId="21" priority="133" operator="notBetween">
      <formula>-2</formula>
      <formula>2</formula>
    </cfRule>
    <cfRule type="cellIs" dxfId="20" priority="134" operator="between">
      <formula>-2</formula>
      <formula>2</formula>
    </cfRule>
  </conditionalFormatting>
  <conditionalFormatting sqref="Y10:AB32 AM10:AP32 BF10:BI32 BT10:BW32 CQ10:CT32 DE10:DH32 EF10:EI32">
    <cfRule type="cellIs" dxfId="19" priority="11" operator="lessThan">
      <formula>0</formula>
    </cfRule>
  </conditionalFormatting>
  <conditionalFormatting sqref="AD11:AF22 AD26:AF26">
    <cfRule type="expression" dxfId="18" priority="4">
      <formula>(N11+AD11)&lt;0</formula>
    </cfRule>
  </conditionalFormatting>
  <conditionalFormatting sqref="BK11:BM22 BK26:BM26">
    <cfRule type="expression" dxfId="17" priority="2">
      <formula>(AI11+BK11)&lt;0</formula>
    </cfRule>
  </conditionalFormatting>
  <conditionalFormatting sqref="CV11:CX22 CV26:CX26">
    <cfRule type="expression" dxfId="16" priority="1">
      <formula>(BP11+CV11)&lt;0</formula>
    </cfRule>
  </conditionalFormatting>
  <dataValidations count="9">
    <dataValidation type="custom" allowBlank="1" showInputMessage="1" showErrorMessage="1" sqref="A1:A2 B2" xr:uid="{44B5376F-60B6-4223-A8EB-1CCB3A5CDF89}">
      <formula1>"'"</formula1>
    </dataValidation>
    <dataValidation type="custom" allowBlank="1" showInputMessage="1" showErrorMessage="1" error="Period End Date must be on the last day of the month and cannot be earlier than the Period Start Date." sqref="V6:X6" xr:uid="{4B54FF64-6A19-455F-999E-8915DDBCEFA3}">
      <formula1>AND(DAY(V6+1)=1,V6&gt;start_date,V6&lt;=end_date)</formula1>
    </dataValidation>
    <dataValidation type="custom" allowBlank="1" showInputMessage="1" showErrorMessage="1" error="Period End Date must be on the last day of the month and cannot be earlier than the Period Start Date." sqref="AY6:BA6" xr:uid="{FDFB7F2C-D108-4234-B9F0-A244CA7CFFAB}">
      <formula1>AND(DAY(AY6+1)=1,AY6&gt;end_period_1,AY6&lt;=end_date)</formula1>
    </dataValidation>
    <dataValidation type="custom" allowBlank="1" showInputMessage="1" showErrorMessage="1" error="Period End Date must be on the last day of the month and cannot be earlier than the Period Start Date." sqref="CJ6:CL6" xr:uid="{C136001D-F382-4CD8-B1ED-7320214EF9AB}">
      <formula1>AND(DAY(CJ6+1)=1,CJ6&gt;end_period_2,CJ6&lt;=end_date)</formula1>
    </dataValidation>
    <dataValidation type="custom" allowBlank="1" showInputMessage="1" showErrorMessage="1" error="Period End Date must be on the last day of the month and cannot be earlier than the Period Start Date." sqref="DY6:EA6" xr:uid="{4A5D274D-8A78-4393-B7AD-507C130B8F4D}">
      <formula1>AND(DAY(DY6+1)=1,DY6&gt;end_period_3,DY6&lt;=end_date)</formula1>
    </dataValidation>
    <dataValidation type="custom" allowBlank="1" showInputMessage="1" showErrorMessage="1" error="Please don't allocate more than the Balance amount or Please even the negative balance." sqref="I26:K26 I20:K22 I11:K16" xr:uid="{0B6A425B-CD33-4525-8603-6624511D4B26}">
      <formula1>C11+I11&gt;=0</formula1>
    </dataValidation>
    <dataValidation type="custom" allowBlank="1" showInputMessage="1" showErrorMessage="1" error="Please don't allocate more than the Balance amount or Please even the negative balance." sqref="AD20:AF22 CV26:CX26 BK26:BM26 CV20:CX22 AD26:AF26 BK20:BM22 CV11:CX16 BK11:BM16" xr:uid="{B51D50D1-98C5-40EB-A3E1-3C09BF00A743}">
      <formula1>Y11+AD11&gt;=0</formula1>
    </dataValidation>
    <dataValidation type="list" allowBlank="1" showInputMessage="1" showErrorMessage="1" sqref="CN6:CP6 BC6:BE6 Z6:AB6 EC6:EE6" xr:uid="{71903C4B-3317-4C48-B2ED-2222657537F5}">
      <formula1>"Interim, Final"</formula1>
    </dataValidation>
    <dataValidation type="custom" allowBlank="1" showErrorMessage="1" error="Please don't allocate more than the Balance amount or Please even the negative balance." prompt="please make suerell jljljl green" sqref="AD11:AF16" xr:uid="{8433AB63-9F63-49A8-BEC4-BB1762A29E03}">
      <formula1>Y11+AD11&gt;=0</formula1>
    </dataValidation>
  </dataValidations>
  <hyperlinks>
    <hyperlink ref="I42" r:id="rId1" xr:uid="{7AC4DC66-EACE-44D4-958F-FD4E84EE7A71}"/>
    <hyperlink ref="U41" r:id="rId2" xr:uid="{4A90689E-A3EC-4F31-91EE-2C9ABE5501B0}"/>
    <hyperlink ref="AD42" r:id="rId3" xr:uid="{7748705B-8998-4805-ACF1-5BAD4E544647}"/>
    <hyperlink ref="AT41" r:id="rId4" xr:uid="{DD262AFB-E033-45F1-B0C5-7891B54D76E0}"/>
    <hyperlink ref="CI41" r:id="rId5" xr:uid="{EC7DF864-B6CA-451D-A4E7-021B89578003}"/>
    <hyperlink ref="DX41" r:id="rId6" xr:uid="{D4D637FC-9673-4D76-B357-E711C22015EF}"/>
    <hyperlink ref="BK42" r:id="rId7" xr:uid="{7FC534F5-0B70-4CAB-B6AA-F295721636D4}"/>
    <hyperlink ref="CV42" r:id="rId8" xr:uid="{8497006E-41FD-477B-B351-74B6A795A586}"/>
  </hyperlinks>
  <pageMargins left="0.25" right="0.25" top="0.75" bottom="0.5" header="0.3" footer="0.3"/>
  <pageSetup scale="10" fitToHeight="0" orientation="landscape" r:id="rId9"/>
  <headerFooter>
    <oddHeader>&amp;L&amp;"Arial,Bold"&amp;17&amp;K05-022FINANCIAL SUMMARY &amp;&amp; REPORTING</oddHeader>
    <oddFooter>&amp;L&amp;A&amp;R&amp;P/&amp;N</oddFooter>
  </headerFooter>
  <customProperties>
    <customPr name="f12fb02c2" r:id="rId10"/>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3788-97D3-4FAD-A566-F57F57160561}">
  <sheetPr codeName="Sheet15">
    <tabColor rgb="FF0070C0"/>
  </sheetPr>
  <dimension ref="A1:Z35"/>
  <sheetViews>
    <sheetView zoomScale="85" zoomScaleNormal="85" workbookViewId="0">
      <selection activeCell="J65" sqref="J65"/>
    </sheetView>
  </sheetViews>
  <sheetFormatPr defaultColWidth="8.85546875" defaultRowHeight="12.75" outlineLevelCol="3" x14ac:dyDescent="0.2"/>
  <cols>
    <col min="1" max="1" width="28.42578125" customWidth="1"/>
    <col min="2" max="2" width="3.5703125" customWidth="1"/>
    <col min="3" max="3" width="13.5703125" customWidth="1" outlineLevel="1"/>
    <col min="4" max="4" width="13.5703125" customWidth="1" outlineLevel="2"/>
    <col min="5" max="5" width="13.5703125" customWidth="1" outlineLevel="3"/>
    <col min="6" max="6" width="15.5703125" customWidth="1" outlineLevel="1"/>
    <col min="7" max="7" width="3.5703125" customWidth="1"/>
    <col min="8" max="8" width="13.42578125" customWidth="1" outlineLevel="1"/>
    <col min="9" max="9" width="12.5703125" customWidth="1" outlineLevel="2"/>
    <col min="10" max="10" width="12.5703125" customWidth="1" outlineLevel="3"/>
    <col min="11" max="11" width="12.5703125" customWidth="1" outlineLevel="1"/>
    <col min="12" max="12" width="3.5703125" customWidth="1"/>
    <col min="13" max="13" width="13.42578125" customWidth="1" outlineLevel="1"/>
    <col min="14" max="14" width="12.5703125" customWidth="1" outlineLevel="2"/>
    <col min="15" max="15" width="12.5703125" customWidth="1" outlineLevel="3"/>
    <col min="16" max="16" width="12.5703125" customWidth="1" outlineLevel="1"/>
    <col min="17" max="17" width="3.5703125" customWidth="1"/>
    <col min="18" max="18" width="13.42578125" customWidth="1" outlineLevel="1"/>
    <col min="19" max="19" width="12.5703125" customWidth="1" outlineLevel="2"/>
    <col min="20" max="20" width="12.5703125" customWidth="1" outlineLevel="3"/>
    <col min="21" max="21" width="12.5703125" customWidth="1" outlineLevel="1"/>
    <col min="22" max="22" width="3.5703125" customWidth="1"/>
    <col min="23" max="23" width="13.42578125" customWidth="1" outlineLevel="1"/>
    <col min="24" max="24" width="12.5703125" customWidth="1" outlineLevel="2"/>
    <col min="25" max="25" width="12.5703125" customWidth="1" outlineLevel="3"/>
    <col min="26" max="26" width="12.5703125" customWidth="1" outlineLevel="1"/>
  </cols>
  <sheetData>
    <row r="1" spans="1:26" ht="21.75" x14ac:dyDescent="0.3">
      <c r="A1" s="269" t="s">
        <v>140</v>
      </c>
      <c r="B1" s="269"/>
      <c r="C1" s="269"/>
      <c r="D1" s="269"/>
      <c r="E1" s="269"/>
      <c r="F1" s="269"/>
      <c r="G1" s="269"/>
      <c r="H1" s="269"/>
      <c r="I1" s="269"/>
      <c r="J1" s="269"/>
      <c r="K1" s="269"/>
      <c r="L1" s="269"/>
      <c r="M1" s="269"/>
      <c r="N1" s="269"/>
      <c r="O1" s="269"/>
      <c r="P1" s="269"/>
      <c r="Q1" s="269"/>
      <c r="R1" s="269"/>
      <c r="S1" s="269"/>
      <c r="T1" s="269"/>
      <c r="U1" s="269"/>
      <c r="V1" s="269"/>
      <c r="W1" s="269"/>
      <c r="X1" s="269"/>
      <c r="Y1" s="269"/>
      <c r="Z1" s="269"/>
    </row>
    <row r="2" spans="1:26" ht="21.75" x14ac:dyDescent="0.3">
      <c r="A2" s="85"/>
      <c r="B2" s="86"/>
      <c r="C2" s="64" t="s">
        <v>199</v>
      </c>
      <c r="D2" s="86"/>
      <c r="E2" s="86"/>
      <c r="F2" s="64"/>
      <c r="G2" s="64"/>
      <c r="H2" s="64" t="s">
        <v>180</v>
      </c>
      <c r="L2" s="64"/>
      <c r="M2" s="64" t="s">
        <v>165</v>
      </c>
      <c r="Q2" s="64"/>
      <c r="R2" s="64" t="s">
        <v>166</v>
      </c>
      <c r="V2" s="64"/>
      <c r="W2" s="64" t="s">
        <v>179</v>
      </c>
    </row>
    <row r="3" spans="1:26" ht="38.25" x14ac:dyDescent="0.2">
      <c r="A3" s="88" t="s">
        <v>174</v>
      </c>
      <c r="B3" s="236" t="s">
        <v>141</v>
      </c>
      <c r="C3" s="89" t="s">
        <v>141</v>
      </c>
      <c r="D3" s="90"/>
      <c r="E3" s="90"/>
      <c r="F3" s="91"/>
      <c r="G3" s="220" t="s">
        <v>180</v>
      </c>
      <c r="H3" s="93" t="s">
        <v>181</v>
      </c>
      <c r="I3" s="90"/>
      <c r="J3" s="90"/>
      <c r="K3" s="90"/>
      <c r="L3" s="220" t="s">
        <v>165</v>
      </c>
      <c r="M3" s="93" t="s">
        <v>183</v>
      </c>
      <c r="N3" s="90"/>
      <c r="O3" s="90"/>
      <c r="P3" s="90"/>
      <c r="Q3" s="220" t="s">
        <v>166</v>
      </c>
      <c r="R3" s="93" t="s">
        <v>184</v>
      </c>
      <c r="S3" s="90"/>
      <c r="T3" s="90"/>
      <c r="U3" s="90"/>
      <c r="V3" s="220" t="s">
        <v>179</v>
      </c>
      <c r="W3" s="93" t="s">
        <v>185</v>
      </c>
      <c r="X3" s="90"/>
      <c r="Y3" s="90"/>
      <c r="Z3" s="90"/>
    </row>
    <row r="4" spans="1:26" x14ac:dyDescent="0.2">
      <c r="A4" s="1" t="s">
        <v>62</v>
      </c>
      <c r="B4" s="237"/>
      <c r="C4" s="1"/>
      <c r="D4" s="1"/>
      <c r="E4" s="1"/>
      <c r="F4" s="1"/>
      <c r="G4" s="221"/>
      <c r="H4" s="94" t="str" cm="1">
        <f t="array" aca="1" ref="H4:K7" ca="1">IF(OFFSET(INDEX('Financial Summary &amp; Reporting'!1:32,MATCH(H$2,INDEX('Financial Summary &amp; Reporting'!1:32,0,MATCH('Budget Revision Summary'!H$2,'Financial Summary &amp; Reporting'!$2:$2,0)),0),MATCH(H$2,'Financial Summary &amp; Reporting'!$2:$2,0)),3,0,4,4)=0,"",OFFSET(INDEX('Financial Summary &amp; Reporting'!1:32,MATCH(H$2,INDEX('Financial Summary &amp; Reporting'!1:32,0,MATCH('Budget Revision Summary'!H$2,'Financial Summary &amp; Reporting'!$2:$2,0)),0),MATCH(H$2,'Financial Summary &amp; Reporting'!$2:$2,0)),3,0,4,4))</f>
        <v>Prepared by:</v>
      </c>
      <c r="I4" s="137" t="str">
        <f ca="1"/>
        <v/>
      </c>
      <c r="J4" s="137" t="str">
        <f ca="1"/>
        <v/>
      </c>
      <c r="K4" s="137" t="str">
        <f ca="1"/>
        <v/>
      </c>
      <c r="L4" s="221"/>
      <c r="M4" s="94" t="str" cm="1">
        <f t="array" aca="1" ref="M4:P7" ca="1">IF(OFFSET(INDEX('Financial Summary &amp; Reporting'!1:32,MATCH(M$2,INDEX('Financial Summary &amp; Reporting'!1:32,0,MATCH('Budget Revision Summary'!M$2,'Financial Summary &amp; Reporting'!$2:$2,0)),0),MATCH(M$2,'Financial Summary &amp; Reporting'!$2:$2,0)),3,0,4,4)=0,"",OFFSET(INDEX('Financial Summary &amp; Reporting'!1:32,MATCH(M$2,INDEX('Financial Summary &amp; Reporting'!1:32,0,MATCH('Budget Revision Summary'!M$2,'Financial Summary &amp; Reporting'!$2:$2,0)),0),MATCH(M$2,'Financial Summary &amp; Reporting'!$2:$2,0)),3,0,4,4))</f>
        <v>Prepared by:</v>
      </c>
      <c r="N4" s="137" t="str">
        <f ca="1"/>
        <v/>
      </c>
      <c r="O4" s="137" t="str">
        <f ca="1"/>
        <v/>
      </c>
      <c r="P4" s="137" t="str">
        <f ca="1"/>
        <v/>
      </c>
      <c r="Q4" s="221"/>
      <c r="R4" s="94" t="str" cm="1">
        <f t="array" aca="1" ref="R4:U7" ca="1">IF(OFFSET(INDEX('Financial Summary &amp; Reporting'!1:32,MATCH(R$2,INDEX('Financial Summary &amp; Reporting'!1:32,0,MATCH('Budget Revision Summary'!R$2,'Financial Summary &amp; Reporting'!$2:$2,0)),0),MATCH(R$2,'Financial Summary &amp; Reporting'!$2:$2,0)),3,0,4,4)=0,"",OFFSET(INDEX('Financial Summary &amp; Reporting'!1:32,MATCH(R$2,INDEX('Financial Summary &amp; Reporting'!1:32,0,MATCH('Budget Revision Summary'!R$2,'Financial Summary &amp; Reporting'!$2:$2,0)),0),MATCH(R$2,'Financial Summary &amp; Reporting'!$2:$2,0)),3,0,4,4))</f>
        <v>Prepared by:</v>
      </c>
      <c r="S4" s="137" t="str">
        <f ca="1"/>
        <v/>
      </c>
      <c r="T4" s="137" t="str">
        <f ca="1"/>
        <v/>
      </c>
      <c r="U4" s="137" t="str">
        <f ca="1"/>
        <v/>
      </c>
      <c r="V4" s="221"/>
      <c r="W4" s="94" t="str" cm="1">
        <f t="array" aca="1" ref="W4:Z7" ca="1">IF(OFFSET(INDEX('Financial Summary &amp; Reporting'!1:32,MATCH(W$2,INDEX('Financial Summary &amp; Reporting'!1:32,0,MATCH('Budget Revision Summary'!W$2,'Financial Summary &amp; Reporting'!$2:$2,0)),0),MATCH(W$2,'Financial Summary &amp; Reporting'!$2:$2,0)),3,0,4,4)=0,"",OFFSET(INDEX('Financial Summary &amp; Reporting'!1:32,MATCH(W$2,INDEX('Financial Summary &amp; Reporting'!1:32,0,MATCH('Budget Revision Summary'!W$2,'Financial Summary &amp; Reporting'!$2:$2,0)),0),MATCH(W$2,'Financial Summary &amp; Reporting'!$2:$2,0)),3,0,4,4))</f>
        <v>Prepared by:</v>
      </c>
      <c r="X4" s="137" t="str">
        <f ca="1"/>
        <v/>
      </c>
      <c r="Y4" s="137" t="str">
        <f ca="1"/>
        <v/>
      </c>
      <c r="Z4" s="137" t="str">
        <f ca="1"/>
        <v/>
      </c>
    </row>
    <row r="5" spans="1:26" x14ac:dyDescent="0.2">
      <c r="A5" s="11" t="str">
        <f>TEXT(start_date,"m/d/yy")&amp;" to "&amp;(TEXT(EOMONTH(start_date,grant_term-1),"m/d/yy"))</f>
        <v>1/0/00 to 12/31/00</v>
      </c>
      <c r="B5" s="237"/>
      <c r="C5" s="1"/>
      <c r="D5" s="1"/>
      <c r="E5" s="1"/>
      <c r="F5" s="1"/>
      <c r="G5" s="221"/>
      <c r="H5" s="94" t="str">
        <f ca="1"/>
        <v>Prepared Date:</v>
      </c>
      <c r="I5" s="137" t="str">
        <f ca="1"/>
        <v/>
      </c>
      <c r="J5" s="137" t="str">
        <f ca="1"/>
        <v/>
      </c>
      <c r="K5" s="137" t="str">
        <f ca="1"/>
        <v/>
      </c>
      <c r="L5" s="221"/>
      <c r="M5" s="94" t="str">
        <f ca="1"/>
        <v>Prepared Date:</v>
      </c>
      <c r="N5" s="137" t="str">
        <f ca="1"/>
        <v/>
      </c>
      <c r="O5" s="137" t="str">
        <f ca="1"/>
        <v/>
      </c>
      <c r="P5" s="137" t="str">
        <f ca="1"/>
        <v/>
      </c>
      <c r="Q5" s="221"/>
      <c r="R5" s="94" t="str">
        <f ca="1"/>
        <v>Prepared Date:</v>
      </c>
      <c r="S5" s="137" t="str">
        <f ca="1"/>
        <v/>
      </c>
      <c r="T5" s="137" t="str">
        <f ca="1"/>
        <v/>
      </c>
      <c r="U5" s="137" t="str">
        <f ca="1"/>
        <v/>
      </c>
      <c r="V5" s="221"/>
      <c r="W5" s="94" t="str">
        <f ca="1"/>
        <v>Prepared Date:</v>
      </c>
      <c r="X5" s="137" t="str">
        <f ca="1"/>
        <v/>
      </c>
      <c r="Y5" s="137" t="str">
        <f ca="1"/>
        <v/>
      </c>
      <c r="Z5" s="137" t="str">
        <f ca="1"/>
        <v/>
      </c>
    </row>
    <row r="6" spans="1:26" x14ac:dyDescent="0.2">
      <c r="A6" s="11" t="str">
        <f>"PI"&amp;": "&amp;PI_Name</f>
        <v xml:space="preserve">PI: </v>
      </c>
      <c r="B6" s="237"/>
      <c r="C6" s="1"/>
      <c r="D6" s="1"/>
      <c r="E6" s="1"/>
      <c r="F6" s="1"/>
      <c r="G6" s="222"/>
      <c r="H6" t="str">
        <f ca="1"/>
        <v>Preparer's Email:</v>
      </c>
      <c r="I6" t="str">
        <f ca="1"/>
        <v/>
      </c>
      <c r="J6" t="str">
        <f ca="1"/>
        <v/>
      </c>
      <c r="K6" t="str">
        <f ca="1"/>
        <v/>
      </c>
      <c r="L6" s="222"/>
      <c r="M6" t="str">
        <f ca="1"/>
        <v>Preparer's Email:</v>
      </c>
      <c r="N6" t="str">
        <f ca="1"/>
        <v/>
      </c>
      <c r="O6" t="str">
        <f ca="1"/>
        <v/>
      </c>
      <c r="P6" t="str">
        <f ca="1"/>
        <v/>
      </c>
      <c r="Q6" s="222"/>
      <c r="R6" t="str">
        <f ca="1"/>
        <v>Preparer's Email:</v>
      </c>
      <c r="S6" t="str">
        <f ca="1"/>
        <v/>
      </c>
      <c r="T6" t="str">
        <f ca="1"/>
        <v/>
      </c>
      <c r="U6" t="str">
        <f ca="1"/>
        <v/>
      </c>
      <c r="V6" s="222"/>
      <c r="W6" t="str">
        <f ca="1"/>
        <v>Preparer's Email:</v>
      </c>
      <c r="X6" t="str">
        <f ca="1"/>
        <v/>
      </c>
      <c r="Y6" t="str">
        <f ca="1"/>
        <v/>
      </c>
      <c r="Z6" t="str">
        <f ca="1"/>
        <v/>
      </c>
    </row>
    <row r="7" spans="1:26" x14ac:dyDescent="0.2">
      <c r="A7" s="15" t="str">
        <f>"Grant Amount: "&amp;TEXT(grant_amount,"$0,000")</f>
        <v>Grant Amount: $0,000</v>
      </c>
      <c r="B7" s="15"/>
      <c r="C7" s="1"/>
      <c r="F7" s="1"/>
      <c r="H7" s="98" t="str">
        <f ca="1"/>
        <v/>
      </c>
      <c r="I7" s="99" t="str">
        <f ca="1"/>
        <v/>
      </c>
      <c r="J7" s="99" t="str">
        <f ca="1"/>
        <v/>
      </c>
      <c r="K7" s="99" t="str">
        <f ca="1"/>
        <v/>
      </c>
      <c r="M7" s="98" t="str">
        <f ca="1"/>
        <v/>
      </c>
      <c r="N7" s="99" t="str">
        <f ca="1"/>
        <v/>
      </c>
      <c r="O7" s="99" t="str">
        <f ca="1"/>
        <v/>
      </c>
      <c r="P7" s="99" t="str">
        <f ca="1"/>
        <v/>
      </c>
      <c r="R7" s="98" t="str">
        <f ca="1"/>
        <v/>
      </c>
      <c r="S7" s="99" t="str">
        <f ca="1"/>
        <v/>
      </c>
      <c r="T7" s="99" t="str">
        <f ca="1"/>
        <v/>
      </c>
      <c r="U7" s="99" t="str">
        <f ca="1"/>
        <v/>
      </c>
      <c r="W7" s="98" t="str">
        <f ca="1"/>
        <v/>
      </c>
      <c r="X7" s="99" t="str">
        <f ca="1"/>
        <v/>
      </c>
      <c r="Y7" s="99" t="str">
        <f ca="1"/>
        <v/>
      </c>
      <c r="Z7" s="99" t="str">
        <f ca="1"/>
        <v/>
      </c>
    </row>
    <row r="8" spans="1:26" ht="13.5" thickBot="1" x14ac:dyDescent="0.25">
      <c r="A8" s="104"/>
      <c r="B8" s="104"/>
      <c r="C8" s="105" t="s">
        <v>71</v>
      </c>
      <c r="D8" s="105" t="s">
        <v>155</v>
      </c>
      <c r="E8" s="105" t="s">
        <v>156</v>
      </c>
      <c r="F8" s="104"/>
      <c r="G8" s="106"/>
      <c r="H8" s="109" t="s">
        <v>150</v>
      </c>
      <c r="I8" s="109"/>
      <c r="J8" s="109"/>
      <c r="K8" s="109"/>
      <c r="L8" s="106"/>
      <c r="M8" s="109" t="s">
        <v>150</v>
      </c>
      <c r="N8" s="109"/>
      <c r="O8" s="109"/>
      <c r="P8" s="109"/>
      <c r="Q8" s="106"/>
      <c r="R8" s="109" t="s">
        <v>150</v>
      </c>
      <c r="S8" s="109"/>
      <c r="T8" s="109"/>
      <c r="U8" s="109"/>
      <c r="V8" s="106"/>
      <c r="W8" s="109" t="s">
        <v>150</v>
      </c>
      <c r="X8" s="109"/>
      <c r="Y8" s="109"/>
      <c r="Z8" s="109"/>
    </row>
    <row r="9" spans="1:26" x14ac:dyDescent="0.2">
      <c r="A9" s="111" t="s">
        <v>63</v>
      </c>
      <c r="B9" s="112"/>
      <c r="C9" s="112" t="str">
        <f>PROPER(grantee_org)</f>
        <v/>
      </c>
      <c r="D9" s="112" t="str">
        <f>PROPER(subcontractor1)</f>
        <v/>
      </c>
      <c r="E9" s="112" t="str">
        <f>PROPER(subcontractor2)</f>
        <v/>
      </c>
      <c r="F9" s="112" t="s">
        <v>55</v>
      </c>
      <c r="G9" s="18"/>
      <c r="H9" s="112" t="str" cm="1">
        <f t="array" aca="1" ref="H9:K35" ca="1">IF(OFFSET(INDEX('Financial Summary &amp; Reporting'!1:32,MATCH(H$2,INDEX('Financial Summary &amp; Reporting'!1:32,0,MATCH('Budget Revision Summary'!H$2,'Financial Summary &amp; Reporting'!$2:$2,0)),0),MATCH(H$2,'Financial Summary &amp; Reporting'!$2:$2,0)),8,5,27,4)=0,"",OFFSET(INDEX('Financial Summary &amp; Reporting'!1:32,MATCH(H$2,INDEX('Financial Summary &amp; Reporting'!1:32,0,MATCH('Budget Revision Summary'!H$2,'Financial Summary &amp; Reporting'!$2:$2,0)),0),MATCH(H$2,'Financial Summary &amp; Reporting'!$2:$2,0)),8,5,27,4))</f>
        <v/>
      </c>
      <c r="I9" s="112" t="str">
        <f ca="1"/>
        <v/>
      </c>
      <c r="J9" s="112" t="str">
        <f ca="1"/>
        <v/>
      </c>
      <c r="K9" s="112" t="str">
        <f ca="1"/>
        <v>Total</v>
      </c>
      <c r="L9" s="18"/>
      <c r="M9" s="112" t="str" cm="1">
        <f t="array" aca="1" ref="M9:P35" ca="1">IF(OFFSET(INDEX('Financial Summary &amp; Reporting'!1:32,MATCH(M$2,INDEX('Financial Summary &amp; Reporting'!1:32,0,MATCH('Budget Revision Summary'!M$2,'Financial Summary &amp; Reporting'!$2:$2,0)),0),MATCH(M$2,'Financial Summary &amp; Reporting'!$2:$2,0)),8,5,27,4)=0,"",OFFSET(INDEX('Financial Summary &amp; Reporting'!1:32,MATCH(M$2,INDEX('Financial Summary &amp; Reporting'!1:32,0,MATCH('Budget Revision Summary'!M$2,'Financial Summary &amp; Reporting'!$2:$2,0)),0),MATCH(M$2,'Financial Summary &amp; Reporting'!$2:$2,0)),8,5,27,4))</f>
        <v/>
      </c>
      <c r="N9" s="112" t="str">
        <f ca="1"/>
        <v/>
      </c>
      <c r="O9" s="112" t="str">
        <f ca="1"/>
        <v/>
      </c>
      <c r="P9" s="112" t="str">
        <f ca="1"/>
        <v>Total</v>
      </c>
      <c r="Q9" s="18"/>
      <c r="R9" s="112" t="str" cm="1">
        <f t="array" aca="1" ref="R9:U35" ca="1">IF(OFFSET(INDEX('Financial Summary &amp; Reporting'!1:32,MATCH(R$2,INDEX('Financial Summary &amp; Reporting'!1:32,0,MATCH('Budget Revision Summary'!R$2,'Financial Summary &amp; Reporting'!$2:$2,0)),0),MATCH(R$2,'Financial Summary &amp; Reporting'!$2:$2,0)),8,5,27,4)=0,"",OFFSET(INDEX('Financial Summary &amp; Reporting'!1:32,MATCH(R$2,INDEX('Financial Summary &amp; Reporting'!1:32,0,MATCH('Budget Revision Summary'!R$2,'Financial Summary &amp; Reporting'!$2:$2,0)),0),MATCH(R$2,'Financial Summary &amp; Reporting'!$2:$2,0)),8,5,27,4))</f>
        <v/>
      </c>
      <c r="S9" s="112" t="str">
        <f ca="1"/>
        <v/>
      </c>
      <c r="T9" s="112" t="str">
        <f ca="1"/>
        <v/>
      </c>
      <c r="U9" s="112" t="str">
        <f ca="1"/>
        <v>Total</v>
      </c>
      <c r="V9" s="18"/>
      <c r="W9" s="112" t="str" cm="1">
        <f t="array" aca="1" ref="W9:Z35" ca="1">IF(OFFSET(INDEX('Financial Summary &amp; Reporting'!1:32,MATCH(W$2,INDEX('Financial Summary &amp; Reporting'!1:32,0,MATCH('Budget Revision Summary'!W$2,'Financial Summary &amp; Reporting'!$2:$2,0)),0),MATCH(W$2,'Financial Summary &amp; Reporting'!$2:$2,0)),8,5,27,4)=0,"",OFFSET(INDEX('Financial Summary &amp; Reporting'!1:32,MATCH(W$2,INDEX('Financial Summary &amp; Reporting'!1:32,0,MATCH('Budget Revision Summary'!W$2,'Financial Summary &amp; Reporting'!$2:$2,0)),0),MATCH(W$2,'Financial Summary &amp; Reporting'!$2:$2,0)),8,5,27,4))</f>
        <v/>
      </c>
      <c r="X9" s="112" t="str">
        <f ca="1"/>
        <v/>
      </c>
      <c r="Y9" s="112" t="str">
        <f ca="1"/>
        <v/>
      </c>
      <c r="Z9" s="112" t="str">
        <f ca="1"/>
        <v>Total</v>
      </c>
    </row>
    <row r="10" spans="1:26" ht="15" x14ac:dyDescent="0.25">
      <c r="A10" s="9" t="s">
        <v>64</v>
      </c>
      <c r="C10" s="117">
        <f>org_pi</f>
        <v>0</v>
      </c>
      <c r="D10" s="117" cm="1">
        <f t="array" ref="D10">sub1_pi</f>
        <v>0</v>
      </c>
      <c r="E10" s="117">
        <f>sub2_pi</f>
        <v>0</v>
      </c>
      <c r="F10" s="117">
        <f>SUM(C10:E10)</f>
        <v>0</v>
      </c>
      <c r="H10" s="117" t="str">
        <f ca="1"/>
        <v/>
      </c>
      <c r="I10" s="117" t="str">
        <f ca="1"/>
        <v/>
      </c>
      <c r="J10" s="117" t="str">
        <f ca="1"/>
        <v/>
      </c>
      <c r="K10" s="117" t="str">
        <f ca="1"/>
        <v/>
      </c>
      <c r="M10" s="117" t="str">
        <f ca="1"/>
        <v/>
      </c>
      <c r="N10" s="117" t="str">
        <f ca="1"/>
        <v/>
      </c>
      <c r="O10" s="117" t="str">
        <f ca="1"/>
        <v/>
      </c>
      <c r="P10" s="117" t="str">
        <f ca="1"/>
        <v/>
      </c>
      <c r="R10" s="117" t="str">
        <f ca="1"/>
        <v/>
      </c>
      <c r="S10" s="117" t="str">
        <f ca="1"/>
        <v/>
      </c>
      <c r="T10" s="117" t="str">
        <f ca="1"/>
        <v/>
      </c>
      <c r="U10" s="117" t="str">
        <f ca="1"/>
        <v/>
      </c>
      <c r="W10" s="117" t="str">
        <f ca="1"/>
        <v/>
      </c>
      <c r="X10" s="117" t="str">
        <f ca="1"/>
        <v/>
      </c>
      <c r="Y10" s="117" t="str">
        <f ca="1"/>
        <v/>
      </c>
      <c r="Z10" s="117" t="str">
        <f ca="1"/>
        <v/>
      </c>
    </row>
    <row r="11" spans="1:26" ht="15" x14ac:dyDescent="0.25">
      <c r="A11" s="9" t="s">
        <v>152</v>
      </c>
      <c r="C11" s="118">
        <f>org_cop1</f>
        <v>0</v>
      </c>
      <c r="D11" s="118">
        <f>sub1_cop1</f>
        <v>0</v>
      </c>
      <c r="E11" s="118">
        <f>sub2_cop1</f>
        <v>0</v>
      </c>
      <c r="F11" s="118">
        <f>SUM(C11:E11)</f>
        <v>0</v>
      </c>
      <c r="H11" s="118" t="str">
        <f ca="1"/>
        <v/>
      </c>
      <c r="I11" s="118" t="str">
        <f ca="1"/>
        <v/>
      </c>
      <c r="J11" s="118" t="str">
        <f ca="1"/>
        <v/>
      </c>
      <c r="K11" s="118" t="str">
        <f ca="1"/>
        <v/>
      </c>
      <c r="M11" s="118" t="str">
        <f ca="1"/>
        <v/>
      </c>
      <c r="N11" s="118" t="str">
        <f ca="1"/>
        <v/>
      </c>
      <c r="O11" s="118" t="str">
        <f ca="1"/>
        <v/>
      </c>
      <c r="P11" s="118" t="str">
        <f ca="1"/>
        <v/>
      </c>
      <c r="R11" s="118" t="str">
        <f ca="1"/>
        <v/>
      </c>
      <c r="S11" s="118" t="str">
        <f ca="1"/>
        <v/>
      </c>
      <c r="T11" s="118" t="str">
        <f ca="1"/>
        <v/>
      </c>
      <c r="U11" s="118" t="str">
        <f ca="1"/>
        <v/>
      </c>
      <c r="W11" s="118" t="str">
        <f ca="1"/>
        <v/>
      </c>
      <c r="X11" s="118" t="str">
        <f ca="1"/>
        <v/>
      </c>
      <c r="Y11" s="118" t="str">
        <f ca="1"/>
        <v/>
      </c>
      <c r="Z11" s="118" t="str">
        <f ca="1"/>
        <v/>
      </c>
    </row>
    <row r="12" spans="1:26" ht="15" x14ac:dyDescent="0.25">
      <c r="A12" s="9" t="s">
        <v>153</v>
      </c>
      <c r="C12" s="118">
        <f>org_cop2</f>
        <v>0</v>
      </c>
      <c r="D12" s="118">
        <f>sub1_cop2</f>
        <v>0</v>
      </c>
      <c r="E12" s="118">
        <f>sub2_cop2</f>
        <v>0</v>
      </c>
      <c r="F12" s="118">
        <f>SUM(C12:E12)</f>
        <v>0</v>
      </c>
      <c r="H12" s="118" t="str">
        <f ca="1"/>
        <v/>
      </c>
      <c r="I12" s="118" t="str">
        <f ca="1"/>
        <v/>
      </c>
      <c r="J12" s="118" t="str">
        <f ca="1"/>
        <v/>
      </c>
      <c r="K12" s="118" t="str">
        <f ca="1"/>
        <v/>
      </c>
      <c r="M12" s="118" t="str">
        <f ca="1"/>
        <v/>
      </c>
      <c r="N12" s="118" t="str">
        <f ca="1"/>
        <v/>
      </c>
      <c r="O12" s="118" t="str">
        <f ca="1"/>
        <v/>
      </c>
      <c r="P12" s="118" t="str">
        <f ca="1"/>
        <v/>
      </c>
      <c r="R12" s="118" t="str">
        <f ca="1"/>
        <v/>
      </c>
      <c r="S12" s="118" t="str">
        <f ca="1"/>
        <v/>
      </c>
      <c r="T12" s="118" t="str">
        <f ca="1"/>
        <v/>
      </c>
      <c r="U12" s="118" t="str">
        <f ca="1"/>
        <v/>
      </c>
      <c r="W12" s="118" t="str">
        <f ca="1"/>
        <v/>
      </c>
      <c r="X12" s="118" t="str">
        <f ca="1"/>
        <v/>
      </c>
      <c r="Y12" s="118" t="str">
        <f ca="1"/>
        <v/>
      </c>
      <c r="Z12" s="118" t="str">
        <f ca="1"/>
        <v/>
      </c>
    </row>
    <row r="13" spans="1:26" ht="15" x14ac:dyDescent="0.25">
      <c r="A13" s="9" t="s">
        <v>65</v>
      </c>
      <c r="C13" s="118">
        <f>org_nonstu</f>
        <v>0</v>
      </c>
      <c r="D13" s="118">
        <f>sub1_nonstu</f>
        <v>0</v>
      </c>
      <c r="E13" s="118">
        <f>sub2_nonstu</f>
        <v>0</v>
      </c>
      <c r="F13" s="118">
        <f>SUM(C13:E13)</f>
        <v>0</v>
      </c>
      <c r="H13" s="118" t="str">
        <f ca="1"/>
        <v/>
      </c>
      <c r="I13" s="118" t="str">
        <f ca="1"/>
        <v/>
      </c>
      <c r="J13" s="118" t="str">
        <f ca="1"/>
        <v/>
      </c>
      <c r="K13" s="118" t="str">
        <f ca="1"/>
        <v/>
      </c>
      <c r="M13" s="118" t="str">
        <f ca="1"/>
        <v/>
      </c>
      <c r="N13" s="118" t="str">
        <f ca="1"/>
        <v/>
      </c>
      <c r="O13" s="118" t="str">
        <f ca="1"/>
        <v/>
      </c>
      <c r="P13" s="118" t="str">
        <f ca="1"/>
        <v/>
      </c>
      <c r="R13" s="118" t="str">
        <f ca="1"/>
        <v/>
      </c>
      <c r="S13" s="118" t="str">
        <f ca="1"/>
        <v/>
      </c>
      <c r="T13" s="118" t="str">
        <f ca="1"/>
        <v/>
      </c>
      <c r="U13" s="118" t="str">
        <f ca="1"/>
        <v/>
      </c>
      <c r="W13" s="118" t="str">
        <f ca="1"/>
        <v/>
      </c>
      <c r="X13" s="118" t="str">
        <f ca="1"/>
        <v/>
      </c>
      <c r="Y13" s="118" t="str">
        <f ca="1"/>
        <v/>
      </c>
      <c r="Z13" s="118" t="str">
        <f ca="1"/>
        <v/>
      </c>
    </row>
    <row r="14" spans="1:26" ht="15" x14ac:dyDescent="0.25">
      <c r="A14" s="9" t="s">
        <v>66</v>
      </c>
      <c r="C14" s="118">
        <f>org_stu</f>
        <v>0</v>
      </c>
      <c r="D14" s="118">
        <f>sub1_stu</f>
        <v>0</v>
      </c>
      <c r="E14" s="118">
        <f>sub2_stu</f>
        <v>0</v>
      </c>
      <c r="F14" s="118">
        <f>SUM(C14:E14)</f>
        <v>0</v>
      </c>
      <c r="H14" s="118" t="str">
        <f ca="1"/>
        <v/>
      </c>
      <c r="I14" s="118" t="str">
        <f ca="1"/>
        <v/>
      </c>
      <c r="J14" s="118" t="str">
        <f ca="1"/>
        <v/>
      </c>
      <c r="K14" s="118" t="str">
        <f ca="1"/>
        <v/>
      </c>
      <c r="M14" s="118" t="str">
        <f ca="1"/>
        <v/>
      </c>
      <c r="N14" s="118" t="str">
        <f ca="1"/>
        <v/>
      </c>
      <c r="O14" s="118" t="str">
        <f ca="1"/>
        <v/>
      </c>
      <c r="P14" s="118" t="str">
        <f ca="1"/>
        <v/>
      </c>
      <c r="R14" s="118" t="str">
        <f ca="1"/>
        <v/>
      </c>
      <c r="S14" s="118" t="str">
        <f ca="1"/>
        <v/>
      </c>
      <c r="T14" s="118" t="str">
        <f ca="1"/>
        <v/>
      </c>
      <c r="U14" s="118" t="str">
        <f ca="1"/>
        <v/>
      </c>
      <c r="W14" s="118" t="str">
        <f ca="1"/>
        <v/>
      </c>
      <c r="X14" s="118" t="str">
        <f ca="1"/>
        <v/>
      </c>
      <c r="Y14" s="118" t="str">
        <f ca="1"/>
        <v/>
      </c>
      <c r="Z14" s="118" t="str">
        <f ca="1"/>
        <v/>
      </c>
    </row>
    <row r="15" spans="1:26" ht="3.95" customHeight="1" x14ac:dyDescent="0.2">
      <c r="A15" s="9"/>
      <c r="C15" s="10"/>
      <c r="D15" s="10"/>
      <c r="E15" s="10"/>
      <c r="F15" s="10"/>
      <c r="H15" s="10" t="str">
        <f ca="1"/>
        <v/>
      </c>
      <c r="I15" s="10" t="str">
        <f ca="1"/>
        <v/>
      </c>
      <c r="J15" s="10" t="str">
        <f ca="1"/>
        <v/>
      </c>
      <c r="K15" s="10" t="str">
        <f ca="1"/>
        <v/>
      </c>
      <c r="M15" s="10" t="str">
        <f ca="1"/>
        <v/>
      </c>
      <c r="N15" s="10" t="str">
        <f ca="1"/>
        <v/>
      </c>
      <c r="O15" s="10" t="str">
        <f ca="1"/>
        <v/>
      </c>
      <c r="P15" s="10" t="str">
        <f ca="1"/>
        <v/>
      </c>
      <c r="R15" s="10" t="str">
        <f ca="1"/>
        <v/>
      </c>
      <c r="S15" s="10" t="str">
        <f ca="1"/>
        <v/>
      </c>
      <c r="T15" s="10" t="str">
        <f ca="1"/>
        <v/>
      </c>
      <c r="U15" s="10" t="str">
        <f ca="1"/>
        <v/>
      </c>
      <c r="W15" s="10" t="str">
        <f ca="1"/>
        <v/>
      </c>
      <c r="X15" s="10" t="str">
        <f ca="1"/>
        <v/>
      </c>
      <c r="Y15" s="10" t="str">
        <f ca="1"/>
        <v/>
      </c>
      <c r="Z15" s="10" t="str">
        <f ca="1"/>
        <v/>
      </c>
    </row>
    <row r="16" spans="1:26" ht="15" x14ac:dyDescent="0.25">
      <c r="A16" s="9" t="s">
        <v>67</v>
      </c>
      <c r="C16" s="118">
        <f>SUBTOTAL(9,C10:C15)</f>
        <v>0</v>
      </c>
      <c r="D16" s="118">
        <f>SUBTOTAL(9,D10:D15)</f>
        <v>0</v>
      </c>
      <c r="E16" s="118">
        <f>SUBTOTAL(9,E10:E15)</f>
        <v>0</v>
      </c>
      <c r="F16" s="118">
        <f>SUBTOTAL(9,F10:F15)</f>
        <v>0</v>
      </c>
      <c r="H16" s="118" t="str">
        <f ca="1"/>
        <v/>
      </c>
      <c r="I16" s="118" t="str">
        <f ca="1"/>
        <v/>
      </c>
      <c r="J16" s="118" t="str">
        <f ca="1"/>
        <v/>
      </c>
      <c r="K16" s="118" t="str">
        <f ca="1"/>
        <v/>
      </c>
      <c r="M16" s="118" t="str">
        <f ca="1"/>
        <v/>
      </c>
      <c r="N16" s="118" t="str">
        <f ca="1"/>
        <v/>
      </c>
      <c r="O16" s="118" t="str">
        <f ca="1"/>
        <v/>
      </c>
      <c r="P16" s="118" t="str">
        <f ca="1"/>
        <v/>
      </c>
      <c r="R16" s="118" t="str">
        <f ca="1"/>
        <v/>
      </c>
      <c r="S16" s="118" t="str">
        <f ca="1"/>
        <v/>
      </c>
      <c r="T16" s="118" t="str">
        <f ca="1"/>
        <v/>
      </c>
      <c r="U16" s="118" t="str">
        <f ca="1"/>
        <v/>
      </c>
      <c r="W16" s="118" t="str">
        <f ca="1"/>
        <v/>
      </c>
      <c r="X16" s="118" t="str">
        <f ca="1"/>
        <v/>
      </c>
      <c r="Y16" s="118" t="str">
        <f ca="1"/>
        <v/>
      </c>
      <c r="Z16" s="118" t="str">
        <f ca="1"/>
        <v/>
      </c>
    </row>
    <row r="17" spans="1:26" x14ac:dyDescent="0.2">
      <c r="A17" s="9"/>
      <c r="C17" s="7"/>
      <c r="D17" s="7"/>
      <c r="E17" s="7"/>
      <c r="F17" s="7"/>
      <c r="H17" s="7" t="str">
        <f ca="1"/>
        <v/>
      </c>
      <c r="I17" s="7" t="str">
        <f ca="1"/>
        <v/>
      </c>
      <c r="J17" s="7" t="str">
        <f ca="1"/>
        <v/>
      </c>
      <c r="K17" s="7" t="str">
        <f ca="1"/>
        <v/>
      </c>
      <c r="M17" s="7" t="str">
        <f ca="1"/>
        <v/>
      </c>
      <c r="N17" s="7" t="str">
        <f ca="1"/>
        <v/>
      </c>
      <c r="O17" s="7" t="str">
        <f ca="1"/>
        <v/>
      </c>
      <c r="P17" s="7" t="str">
        <f ca="1"/>
        <v/>
      </c>
      <c r="R17" s="7" t="str">
        <f ca="1"/>
        <v/>
      </c>
      <c r="S17" s="7" t="str">
        <f ca="1"/>
        <v/>
      </c>
      <c r="T17" s="7" t="str">
        <f ca="1"/>
        <v/>
      </c>
      <c r="U17" s="7" t="str">
        <f ca="1"/>
        <v/>
      </c>
      <c r="W17" s="7" t="str">
        <f ca="1"/>
        <v/>
      </c>
      <c r="X17" s="7" t="str">
        <f ca="1"/>
        <v/>
      </c>
      <c r="Y17" s="7" t="str">
        <f ca="1"/>
        <v/>
      </c>
      <c r="Z17" s="7" t="str">
        <f ca="1"/>
        <v/>
      </c>
    </row>
    <row r="18" spans="1:26" ht="15" x14ac:dyDescent="0.25">
      <c r="A18" s="9" t="s">
        <v>68</v>
      </c>
      <c r="C18" s="118">
        <f>org_consulting</f>
        <v>0</v>
      </c>
      <c r="D18" s="118">
        <f>sub1_consulting</f>
        <v>0</v>
      </c>
      <c r="E18" s="118">
        <f>sub2_consulting</f>
        <v>0</v>
      </c>
      <c r="F18" s="118">
        <f t="shared" ref="F18:F20" si="0">SUM(C18:E18)</f>
        <v>0</v>
      </c>
      <c r="H18" s="118" t="str">
        <f ca="1"/>
        <v/>
      </c>
      <c r="I18" s="118" t="str">
        <f ca="1"/>
        <v/>
      </c>
      <c r="J18" s="118" t="str">
        <f ca="1"/>
        <v/>
      </c>
      <c r="K18" s="118" t="str">
        <f ca="1"/>
        <v/>
      </c>
      <c r="M18" s="118" t="str">
        <f ca="1"/>
        <v/>
      </c>
      <c r="N18" s="118" t="str">
        <f ca="1"/>
        <v/>
      </c>
      <c r="O18" s="118" t="str">
        <f ca="1"/>
        <v/>
      </c>
      <c r="P18" s="118" t="str">
        <f ca="1"/>
        <v/>
      </c>
      <c r="R18" s="118" t="str">
        <f ca="1"/>
        <v/>
      </c>
      <c r="S18" s="118" t="str">
        <f ca="1"/>
        <v/>
      </c>
      <c r="T18" s="118" t="str">
        <f ca="1"/>
        <v/>
      </c>
      <c r="U18" s="118" t="str">
        <f ca="1"/>
        <v/>
      </c>
      <c r="W18" s="118" t="str">
        <f ca="1"/>
        <v/>
      </c>
      <c r="X18" s="118" t="str">
        <f ca="1"/>
        <v/>
      </c>
      <c r="Y18" s="118" t="str">
        <f ca="1"/>
        <v/>
      </c>
      <c r="Z18" s="118" t="str">
        <f ca="1"/>
        <v/>
      </c>
    </row>
    <row r="19" spans="1:26" ht="15" x14ac:dyDescent="0.25">
      <c r="A19" s="9" t="s">
        <v>80</v>
      </c>
      <c r="C19" s="118">
        <f>org_data_collection</f>
        <v>0</v>
      </c>
      <c r="D19" s="118">
        <f>sub1_data_collection</f>
        <v>0</v>
      </c>
      <c r="E19" s="118">
        <f>sub2_data_collection</f>
        <v>0</v>
      </c>
      <c r="F19" s="118">
        <f t="shared" si="0"/>
        <v>0</v>
      </c>
      <c r="H19" s="118" t="str">
        <f ca="1"/>
        <v/>
      </c>
      <c r="I19" s="118" t="str">
        <f ca="1"/>
        <v/>
      </c>
      <c r="J19" s="118" t="str">
        <f ca="1"/>
        <v/>
      </c>
      <c r="K19" s="118" t="str">
        <f ca="1"/>
        <v/>
      </c>
      <c r="M19" s="118" t="str">
        <f ca="1"/>
        <v/>
      </c>
      <c r="N19" s="118" t="str">
        <f ca="1"/>
        <v/>
      </c>
      <c r="O19" s="118" t="str">
        <f ca="1"/>
        <v/>
      </c>
      <c r="P19" s="118" t="str">
        <f ca="1"/>
        <v/>
      </c>
      <c r="R19" s="118" t="str">
        <f ca="1"/>
        <v/>
      </c>
      <c r="S19" s="118" t="str">
        <f ca="1"/>
        <v/>
      </c>
      <c r="T19" s="118" t="str">
        <f ca="1"/>
        <v/>
      </c>
      <c r="U19" s="118" t="str">
        <f ca="1"/>
        <v/>
      </c>
      <c r="W19" s="118" t="str">
        <f ca="1"/>
        <v/>
      </c>
      <c r="X19" s="118" t="str">
        <f ca="1"/>
        <v/>
      </c>
      <c r="Y19" s="118" t="str">
        <f ca="1"/>
        <v/>
      </c>
      <c r="Z19" s="118" t="str">
        <f ca="1"/>
        <v/>
      </c>
    </row>
    <row r="20" spans="1:26" ht="15" x14ac:dyDescent="0.25">
      <c r="A20" s="9" t="s">
        <v>59</v>
      </c>
      <c r="C20" s="118">
        <f>org_direct</f>
        <v>0</v>
      </c>
      <c r="D20" s="118">
        <f>sub1_direct</f>
        <v>0</v>
      </c>
      <c r="E20" s="118">
        <f>sub2_direct</f>
        <v>0</v>
      </c>
      <c r="F20" s="118">
        <f t="shared" si="0"/>
        <v>0</v>
      </c>
      <c r="H20" s="118" t="str">
        <f ca="1"/>
        <v/>
      </c>
      <c r="I20" s="118" t="str">
        <f ca="1"/>
        <v/>
      </c>
      <c r="J20" s="118" t="str">
        <f ca="1"/>
        <v/>
      </c>
      <c r="K20" s="118" t="str">
        <f ca="1"/>
        <v/>
      </c>
      <c r="M20" s="118" t="str">
        <f ca="1"/>
        <v/>
      </c>
      <c r="N20" s="118" t="str">
        <f ca="1"/>
        <v/>
      </c>
      <c r="O20" s="118" t="str">
        <f ca="1"/>
        <v/>
      </c>
      <c r="P20" s="118" t="str">
        <f ca="1"/>
        <v/>
      </c>
      <c r="R20" s="118" t="str">
        <f ca="1"/>
        <v/>
      </c>
      <c r="S20" s="118" t="str">
        <f ca="1"/>
        <v/>
      </c>
      <c r="T20" s="118" t="str">
        <f ca="1"/>
        <v/>
      </c>
      <c r="U20" s="118" t="str">
        <f ca="1"/>
        <v/>
      </c>
      <c r="W20" s="118" t="str">
        <f ca="1"/>
        <v/>
      </c>
      <c r="X20" s="118" t="str">
        <f ca="1"/>
        <v/>
      </c>
      <c r="Y20" s="118" t="str">
        <f ca="1"/>
        <v/>
      </c>
      <c r="Z20" s="118" t="str">
        <f ca="1"/>
        <v/>
      </c>
    </row>
    <row r="21" spans="1:26" ht="3.95" customHeight="1" x14ac:dyDescent="0.2">
      <c r="A21" s="9"/>
      <c r="C21" s="7"/>
      <c r="D21" s="7"/>
      <c r="E21" s="7"/>
      <c r="F21" s="7"/>
      <c r="H21" s="7" t="str">
        <f ca="1"/>
        <v/>
      </c>
      <c r="I21" s="7" t="str">
        <f ca="1"/>
        <v/>
      </c>
      <c r="J21" s="7" t="str">
        <f ca="1"/>
        <v/>
      </c>
      <c r="K21" s="7" t="str">
        <f ca="1"/>
        <v/>
      </c>
      <c r="M21" s="7" t="str">
        <f ca="1"/>
        <v/>
      </c>
      <c r="N21" s="7" t="str">
        <f ca="1"/>
        <v/>
      </c>
      <c r="O21" s="7" t="str">
        <f ca="1"/>
        <v/>
      </c>
      <c r="P21" s="7" t="str">
        <f ca="1"/>
        <v/>
      </c>
      <c r="R21" s="7" t="str">
        <f ca="1"/>
        <v/>
      </c>
      <c r="S21" s="7" t="str">
        <f ca="1"/>
        <v/>
      </c>
      <c r="T21" s="7" t="str">
        <f ca="1"/>
        <v/>
      </c>
      <c r="U21" s="7" t="str">
        <f ca="1"/>
        <v/>
      </c>
      <c r="W21" s="7" t="str">
        <f ca="1"/>
        <v/>
      </c>
      <c r="X21" s="7" t="str">
        <f ca="1"/>
        <v/>
      </c>
      <c r="Y21" s="7" t="str">
        <f ca="1"/>
        <v/>
      </c>
      <c r="Z21" s="7" t="str">
        <f ca="1"/>
        <v/>
      </c>
    </row>
    <row r="22" spans="1:26" ht="15" x14ac:dyDescent="0.25">
      <c r="A22" s="154" t="s">
        <v>175</v>
      </c>
      <c r="C22" s="118">
        <f>SUBTOTAL(9,C10:C21)</f>
        <v>0</v>
      </c>
      <c r="D22" s="118">
        <f>SUBTOTAL(9,D10:D21)</f>
        <v>0</v>
      </c>
      <c r="E22" s="118">
        <f>SUBTOTAL(9,E10:E21)</f>
        <v>0</v>
      </c>
      <c r="F22" s="118">
        <f>SUBTOTAL(9,F10:F21)</f>
        <v>0</v>
      </c>
      <c r="H22" s="118" t="str">
        <f ca="1"/>
        <v/>
      </c>
      <c r="I22" s="118" t="str">
        <f ca="1"/>
        <v/>
      </c>
      <c r="J22" s="118" t="str">
        <f ca="1"/>
        <v/>
      </c>
      <c r="K22" s="118" t="str">
        <f ca="1"/>
        <v/>
      </c>
      <c r="M22" s="118" t="str">
        <f ca="1"/>
        <v/>
      </c>
      <c r="N22" s="118" t="str">
        <f ca="1"/>
        <v/>
      </c>
      <c r="O22" s="118" t="str">
        <f ca="1"/>
        <v/>
      </c>
      <c r="P22" s="118" t="str">
        <f ca="1"/>
        <v/>
      </c>
      <c r="R22" s="118" t="str">
        <f ca="1"/>
        <v/>
      </c>
      <c r="S22" s="118" t="str">
        <f ca="1"/>
        <v/>
      </c>
      <c r="T22" s="118" t="str">
        <f ca="1"/>
        <v/>
      </c>
      <c r="U22" s="118" t="str">
        <f ca="1"/>
        <v/>
      </c>
      <c r="W22" s="118" t="str">
        <f ca="1"/>
        <v/>
      </c>
      <c r="X22" s="118" t="str">
        <f ca="1"/>
        <v/>
      </c>
      <c r="Y22" s="118" t="str">
        <f ca="1"/>
        <v/>
      </c>
      <c r="Z22" s="118" t="str">
        <f ca="1"/>
        <v/>
      </c>
    </row>
    <row r="23" spans="1:26" x14ac:dyDescent="0.2">
      <c r="A23" s="9"/>
      <c r="C23" s="7"/>
      <c r="D23" s="7"/>
      <c r="E23" s="7"/>
      <c r="F23" s="7"/>
      <c r="H23" s="7" t="str">
        <f ca="1"/>
        <v/>
      </c>
      <c r="I23" s="7" t="str">
        <f ca="1"/>
        <v/>
      </c>
      <c r="J23" s="7" t="str">
        <f ca="1"/>
        <v/>
      </c>
      <c r="K23" s="7" t="str">
        <f ca="1"/>
        <v/>
      </c>
      <c r="M23" s="7" t="str">
        <f ca="1"/>
        <v/>
      </c>
      <c r="N23" s="7" t="str">
        <f ca="1"/>
        <v/>
      </c>
      <c r="O23" s="7" t="str">
        <f ca="1"/>
        <v/>
      </c>
      <c r="P23" s="7" t="str">
        <f ca="1"/>
        <v/>
      </c>
      <c r="R23" s="7" t="str">
        <f ca="1"/>
        <v/>
      </c>
      <c r="S23" s="7" t="str">
        <f ca="1"/>
        <v/>
      </c>
      <c r="T23" s="7" t="str">
        <f ca="1"/>
        <v/>
      </c>
      <c r="U23" s="7" t="str">
        <f ca="1"/>
        <v/>
      </c>
      <c r="W23" s="7" t="str">
        <f ca="1"/>
        <v/>
      </c>
      <c r="X23" s="7" t="str">
        <f ca="1"/>
        <v/>
      </c>
      <c r="Y23" s="7" t="str">
        <f ca="1"/>
        <v/>
      </c>
      <c r="Z23" s="7" t="str">
        <f ca="1"/>
        <v/>
      </c>
    </row>
    <row r="24" spans="1:26" ht="15" x14ac:dyDescent="0.25">
      <c r="A24" s="154" t="s">
        <v>202</v>
      </c>
      <c r="C24" s="118">
        <f>org_data</f>
        <v>0</v>
      </c>
      <c r="D24" s="118">
        <f>sub1_data</f>
        <v>0</v>
      </c>
      <c r="E24" s="118">
        <f>sub2_data</f>
        <v>0</v>
      </c>
      <c r="F24" s="118">
        <f>SUM(C24:E24)</f>
        <v>0</v>
      </c>
      <c r="H24" s="118" t="str">
        <f ca="1"/>
        <v/>
      </c>
      <c r="I24" s="118" t="str">
        <f ca="1"/>
        <v/>
      </c>
      <c r="J24" s="118" t="str">
        <f ca="1"/>
        <v/>
      </c>
      <c r="K24" s="118" t="str">
        <f ca="1"/>
        <v/>
      </c>
      <c r="M24" s="118" t="str">
        <f ca="1"/>
        <v/>
      </c>
      <c r="N24" s="118" t="str">
        <f ca="1"/>
        <v/>
      </c>
      <c r="O24" s="118" t="str">
        <f ca="1"/>
        <v/>
      </c>
      <c r="P24" s="118" t="str">
        <f ca="1"/>
        <v/>
      </c>
      <c r="R24" s="118" t="str">
        <f ca="1"/>
        <v/>
      </c>
      <c r="S24" s="118" t="str">
        <f ca="1"/>
        <v/>
      </c>
      <c r="T24" s="118" t="str">
        <f ca="1"/>
        <v/>
      </c>
      <c r="U24" s="118" t="str">
        <f ca="1"/>
        <v/>
      </c>
      <c r="W24" s="118" t="str">
        <f ca="1"/>
        <v/>
      </c>
      <c r="X24" s="118" t="str">
        <f ca="1"/>
        <v/>
      </c>
      <c r="Y24" s="118" t="str">
        <f ca="1"/>
        <v/>
      </c>
      <c r="Z24" s="118" t="str">
        <f ca="1"/>
        <v/>
      </c>
    </row>
    <row r="25" spans="1:26" x14ac:dyDescent="0.2">
      <c r="A25" s="9"/>
      <c r="C25" s="7"/>
      <c r="D25" s="7"/>
      <c r="E25" s="7"/>
      <c r="F25" s="7"/>
      <c r="H25" s="7" t="str">
        <f ca="1"/>
        <v/>
      </c>
      <c r="I25" s="7" t="str">
        <f ca="1"/>
        <v/>
      </c>
      <c r="J25" s="7" t="str">
        <f ca="1"/>
        <v/>
      </c>
      <c r="K25" s="7" t="str">
        <f ca="1"/>
        <v/>
      </c>
      <c r="M25" s="7" t="str">
        <f ca="1"/>
        <v/>
      </c>
      <c r="N25" s="7" t="str">
        <f ca="1"/>
        <v/>
      </c>
      <c r="O25" s="7" t="str">
        <f ca="1"/>
        <v/>
      </c>
      <c r="P25" s="7" t="str">
        <f ca="1"/>
        <v/>
      </c>
      <c r="R25" s="7" t="str">
        <f ca="1"/>
        <v/>
      </c>
      <c r="S25" s="7" t="str">
        <f ca="1"/>
        <v/>
      </c>
      <c r="T25" s="7" t="str">
        <f ca="1"/>
        <v/>
      </c>
      <c r="U25" s="7" t="str">
        <f ca="1"/>
        <v/>
      </c>
      <c r="W25" s="7" t="str">
        <f ca="1"/>
        <v/>
      </c>
      <c r="X25" s="7" t="str">
        <f ca="1"/>
        <v/>
      </c>
      <c r="Y25" s="7" t="str">
        <f ca="1"/>
        <v/>
      </c>
      <c r="Z25" s="7" t="str">
        <f ca="1"/>
        <v/>
      </c>
    </row>
    <row r="26" spans="1:26" ht="15" x14ac:dyDescent="0.25">
      <c r="A26" s="9" t="s">
        <v>69</v>
      </c>
      <c r="C26" s="119">
        <f>IF(ind_cost_rate="No","N/A",ROUND(org_ind_pers+org_ind_dc,0))</f>
        <v>0</v>
      </c>
      <c r="D26" s="119">
        <f>IF(ind_cost_rate="No","N/A",ROUND(sub1_ind_pers+sub1_ind_dc,0))</f>
        <v>0</v>
      </c>
      <c r="E26" s="119">
        <f>IF(ind_cost_rate="No","N/A",ROUND(sub2_ind_pers+sub2_ind_dc,0))</f>
        <v>0</v>
      </c>
      <c r="F26" s="119">
        <f>SUM(C26:E26)</f>
        <v>0</v>
      </c>
      <c r="H26" s="119" t="str">
        <f ca="1"/>
        <v/>
      </c>
      <c r="I26" s="119" t="str">
        <f ca="1"/>
        <v/>
      </c>
      <c r="J26" s="119" t="str">
        <f ca="1"/>
        <v/>
      </c>
      <c r="K26" s="119" t="str">
        <f ca="1"/>
        <v/>
      </c>
      <c r="M26" s="119" t="str">
        <f ca="1"/>
        <v/>
      </c>
      <c r="N26" s="119" t="str">
        <f ca="1"/>
        <v/>
      </c>
      <c r="O26" s="119" t="str">
        <f ca="1"/>
        <v/>
      </c>
      <c r="P26" s="119" t="str">
        <f ca="1"/>
        <v/>
      </c>
      <c r="R26" s="119" t="str">
        <f ca="1"/>
        <v/>
      </c>
      <c r="S26" s="119" t="str">
        <f ca="1"/>
        <v/>
      </c>
      <c r="T26" s="119" t="str">
        <f ca="1"/>
        <v/>
      </c>
      <c r="U26" s="119" t="str">
        <f ca="1"/>
        <v/>
      </c>
      <c r="W26" s="119" t="str">
        <f ca="1"/>
        <v/>
      </c>
      <c r="X26" s="119" t="str">
        <f ca="1"/>
        <v/>
      </c>
      <c r="Y26" s="119" t="str">
        <f ca="1"/>
        <v/>
      </c>
      <c r="Z26" s="119" t="str">
        <f ca="1"/>
        <v/>
      </c>
    </row>
    <row r="27" spans="1:26" x14ac:dyDescent="0.2">
      <c r="C27" s="7"/>
      <c r="D27" s="7"/>
      <c r="E27" s="7"/>
      <c r="F27" s="7"/>
      <c r="H27" s="7" t="str">
        <f ca="1"/>
        <v/>
      </c>
      <c r="I27" s="7" t="str">
        <f ca="1"/>
        <v/>
      </c>
      <c r="J27" s="7" t="str">
        <f ca="1"/>
        <v/>
      </c>
      <c r="K27" s="7" t="str">
        <f ca="1"/>
        <v/>
      </c>
      <c r="M27" s="7" t="str">
        <f ca="1"/>
        <v/>
      </c>
      <c r="N27" s="7" t="str">
        <f ca="1"/>
        <v/>
      </c>
      <c r="O27" s="7" t="str">
        <f ca="1"/>
        <v/>
      </c>
      <c r="P27" s="7" t="str">
        <f ca="1"/>
        <v/>
      </c>
      <c r="R27" s="7" t="str">
        <f ca="1"/>
        <v/>
      </c>
      <c r="S27" s="7" t="str">
        <f ca="1"/>
        <v/>
      </c>
      <c r="T27" s="7" t="str">
        <f ca="1"/>
        <v/>
      </c>
      <c r="U27" s="7" t="str">
        <f ca="1"/>
        <v/>
      </c>
      <c r="W27" s="7" t="str">
        <f ca="1"/>
        <v/>
      </c>
      <c r="X27" s="7" t="str">
        <f ca="1"/>
        <v/>
      </c>
      <c r="Y27" s="7" t="str">
        <f ca="1"/>
        <v/>
      </c>
      <c r="Z27" s="7" t="str">
        <f ca="1"/>
        <v/>
      </c>
    </row>
    <row r="28" spans="1:26" ht="13.5" thickBot="1" x14ac:dyDescent="0.25">
      <c r="A28" s="1" t="s">
        <v>70</v>
      </c>
      <c r="B28" s="1"/>
      <c r="C28" s="120">
        <f>SUBTOTAL(9,C10:C27)</f>
        <v>0</v>
      </c>
      <c r="D28" s="120">
        <f>SUBTOTAL(9,D10:D27)</f>
        <v>0</v>
      </c>
      <c r="E28" s="120">
        <f>SUBTOTAL(9,E10:E27)</f>
        <v>0</v>
      </c>
      <c r="F28" s="120">
        <f>SUM(C28:E28)</f>
        <v>0</v>
      </c>
      <c r="H28" s="120" t="str">
        <f ca="1"/>
        <v/>
      </c>
      <c r="I28" s="120" t="str">
        <f ca="1"/>
        <v/>
      </c>
      <c r="J28" s="120" t="str">
        <f ca="1"/>
        <v/>
      </c>
      <c r="K28" s="120" t="str">
        <f ca="1"/>
        <v/>
      </c>
      <c r="M28" s="120" t="str">
        <f ca="1"/>
        <v/>
      </c>
      <c r="N28" s="120" t="str">
        <f ca="1"/>
        <v/>
      </c>
      <c r="O28" s="120" t="str">
        <f ca="1"/>
        <v/>
      </c>
      <c r="P28" s="120" t="str">
        <f ca="1"/>
        <v/>
      </c>
      <c r="R28" s="120" t="str">
        <f ca="1"/>
        <v/>
      </c>
      <c r="S28" s="120" t="str">
        <f ca="1"/>
        <v/>
      </c>
      <c r="T28" s="120" t="str">
        <f ca="1"/>
        <v/>
      </c>
      <c r="U28" s="120" t="str">
        <f ca="1"/>
        <v/>
      </c>
      <c r="W28" s="120" t="str">
        <f ca="1"/>
        <v/>
      </c>
      <c r="X28" s="120" t="str">
        <f ca="1"/>
        <v/>
      </c>
      <c r="Y28" s="120" t="str">
        <f ca="1"/>
        <v/>
      </c>
      <c r="Z28" s="120" t="str">
        <f ca="1"/>
        <v/>
      </c>
    </row>
    <row r="29" spans="1:26" ht="13.5" thickTop="1" x14ac:dyDescent="0.2">
      <c r="H29" t="str">
        <f ca="1"/>
        <v/>
      </c>
      <c r="I29" t="str">
        <f ca="1"/>
        <v/>
      </c>
      <c r="J29" t="str">
        <f ca="1"/>
        <v/>
      </c>
      <c r="K29" t="str">
        <f ca="1"/>
        <v/>
      </c>
      <c r="M29" t="str">
        <f ca="1"/>
        <v/>
      </c>
      <c r="N29" t="str">
        <f ca="1"/>
        <v/>
      </c>
      <c r="O29" t="str">
        <f ca="1"/>
        <v/>
      </c>
      <c r="P29" t="str">
        <f ca="1"/>
        <v/>
      </c>
      <c r="R29" t="str">
        <f ca="1"/>
        <v/>
      </c>
      <c r="S29" t="str">
        <f ca="1"/>
        <v/>
      </c>
      <c r="T29" t="str">
        <f ca="1"/>
        <v/>
      </c>
      <c r="U29" t="str">
        <f ca="1"/>
        <v/>
      </c>
      <c r="W29" t="str">
        <f ca="1"/>
        <v/>
      </c>
      <c r="X29" t="str">
        <f ca="1"/>
        <v/>
      </c>
      <c r="Y29" t="str">
        <f ca="1"/>
        <v/>
      </c>
      <c r="Z29" t="str">
        <f ca="1"/>
        <v/>
      </c>
    </row>
    <row r="30" spans="1:26" x14ac:dyDescent="0.2">
      <c r="H30" t="str">
        <f ca="1"/>
        <v/>
      </c>
      <c r="I30" t="str">
        <f ca="1"/>
        <v/>
      </c>
      <c r="J30" t="str">
        <f ca="1"/>
        <v/>
      </c>
      <c r="K30" t="str">
        <f ca="1"/>
        <v/>
      </c>
      <c r="M30" t="str">
        <f ca="1"/>
        <v/>
      </c>
      <c r="N30" t="str">
        <f ca="1"/>
        <v/>
      </c>
      <c r="O30" t="str">
        <f ca="1"/>
        <v/>
      </c>
      <c r="P30" t="str">
        <f ca="1"/>
        <v/>
      </c>
      <c r="R30" t="str">
        <f ca="1"/>
        <v/>
      </c>
      <c r="S30" t="str">
        <f ca="1"/>
        <v/>
      </c>
      <c r="T30" t="str">
        <f ca="1"/>
        <v/>
      </c>
      <c r="U30" t="str">
        <f ca="1"/>
        <v/>
      </c>
      <c r="W30" t="str">
        <f ca="1"/>
        <v/>
      </c>
      <c r="X30" t="str">
        <f ca="1"/>
        <v/>
      </c>
      <c r="Y30" t="str">
        <f ca="1"/>
        <v/>
      </c>
      <c r="Z30" t="str">
        <f ca="1"/>
        <v/>
      </c>
    </row>
    <row r="31" spans="1:26" x14ac:dyDescent="0.2">
      <c r="H31" t="str">
        <f ca="1"/>
        <v/>
      </c>
      <c r="I31" t="str">
        <f ca="1"/>
        <v/>
      </c>
      <c r="J31" t="str">
        <f ca="1"/>
        <v/>
      </c>
      <c r="K31" t="str">
        <f ca="1"/>
        <v/>
      </c>
      <c r="M31" t="str">
        <f ca="1"/>
        <v/>
      </c>
      <c r="N31" t="str">
        <f ca="1"/>
        <v/>
      </c>
      <c r="O31" t="str">
        <f ca="1"/>
        <v/>
      </c>
      <c r="P31" t="str">
        <f ca="1"/>
        <v/>
      </c>
      <c r="R31" t="str">
        <f ca="1"/>
        <v/>
      </c>
      <c r="S31" t="str">
        <f ca="1"/>
        <v/>
      </c>
      <c r="T31" t="str">
        <f ca="1"/>
        <v/>
      </c>
      <c r="U31" t="str">
        <f ca="1"/>
        <v/>
      </c>
      <c r="W31" t="str">
        <f ca="1"/>
        <v/>
      </c>
      <c r="X31" t="str">
        <f ca="1"/>
        <v/>
      </c>
      <c r="Y31" t="str">
        <f ca="1"/>
        <v/>
      </c>
      <c r="Z31" t="str">
        <f ca="1"/>
        <v/>
      </c>
    </row>
    <row r="32" spans="1:26" x14ac:dyDescent="0.2">
      <c r="H32" t="str">
        <f ca="1"/>
        <v/>
      </c>
      <c r="I32" t="str">
        <f ca="1"/>
        <v/>
      </c>
      <c r="J32" t="str">
        <f ca="1"/>
        <v/>
      </c>
      <c r="K32" t="str">
        <f ca="1"/>
        <v/>
      </c>
      <c r="M32" t="str">
        <f ca="1"/>
        <v/>
      </c>
      <c r="N32" t="str">
        <f ca="1"/>
        <v/>
      </c>
      <c r="O32" t="str">
        <f ca="1"/>
        <v/>
      </c>
      <c r="P32" t="str">
        <f ca="1"/>
        <v/>
      </c>
      <c r="R32" t="str">
        <f ca="1"/>
        <v/>
      </c>
      <c r="S32" t="str">
        <f ca="1"/>
        <v/>
      </c>
      <c r="T32" t="str">
        <f ca="1"/>
        <v/>
      </c>
      <c r="U32" t="str">
        <f ca="1"/>
        <v/>
      </c>
      <c r="W32" t="str">
        <f ca="1"/>
        <v/>
      </c>
      <c r="X32" t="str">
        <f ca="1"/>
        <v/>
      </c>
      <c r="Y32" t="str">
        <f ca="1"/>
        <v/>
      </c>
      <c r="Z32" t="str">
        <f ca="1"/>
        <v/>
      </c>
    </row>
    <row r="33" spans="3:26" x14ac:dyDescent="0.2">
      <c r="C33" s="115"/>
      <c r="H33" t="str">
        <f ca="1"/>
        <v/>
      </c>
      <c r="I33" t="str">
        <f ca="1"/>
        <v/>
      </c>
      <c r="J33" t="str">
        <f ca="1"/>
        <v/>
      </c>
      <c r="K33" t="str">
        <f ca="1"/>
        <v/>
      </c>
      <c r="M33" t="str">
        <f ca="1"/>
        <v/>
      </c>
      <c r="N33" t="str">
        <f ca="1"/>
        <v/>
      </c>
      <c r="O33" t="str">
        <f ca="1"/>
        <v/>
      </c>
      <c r="P33" t="str">
        <f ca="1"/>
        <v/>
      </c>
      <c r="R33" t="str">
        <f ca="1"/>
        <v/>
      </c>
      <c r="S33" t="str">
        <f ca="1"/>
        <v/>
      </c>
      <c r="T33" t="str">
        <f ca="1"/>
        <v/>
      </c>
      <c r="U33" t="str">
        <f ca="1"/>
        <v/>
      </c>
      <c r="W33" t="str">
        <f ca="1"/>
        <v/>
      </c>
      <c r="X33" t="str">
        <f ca="1"/>
        <v/>
      </c>
      <c r="Y33" t="str">
        <f ca="1"/>
        <v/>
      </c>
      <c r="Z33" t="str">
        <f ca="1"/>
        <v/>
      </c>
    </row>
    <row r="34" spans="3:26" x14ac:dyDescent="0.2">
      <c r="H34" t="str">
        <f ca="1"/>
        <v/>
      </c>
      <c r="I34" t="str">
        <f ca="1"/>
        <v/>
      </c>
      <c r="J34" t="str">
        <f ca="1"/>
        <v/>
      </c>
      <c r="K34" t="str">
        <f ca="1"/>
        <v/>
      </c>
      <c r="M34" t="str">
        <f ca="1"/>
        <v/>
      </c>
      <c r="N34" t="str">
        <f ca="1"/>
        <v/>
      </c>
      <c r="O34" t="str">
        <f ca="1"/>
        <v/>
      </c>
      <c r="P34" t="str">
        <f ca="1"/>
        <v/>
      </c>
      <c r="R34" t="str">
        <f ca="1"/>
        <v/>
      </c>
      <c r="S34" t="str">
        <f ca="1"/>
        <v/>
      </c>
      <c r="T34" t="str">
        <f ca="1"/>
        <v/>
      </c>
      <c r="U34" t="str">
        <f ca="1"/>
        <v/>
      </c>
      <c r="W34" t="str">
        <f ca="1"/>
        <v/>
      </c>
      <c r="X34" t="str">
        <f ca="1"/>
        <v/>
      </c>
      <c r="Y34" t="str">
        <f ca="1"/>
        <v/>
      </c>
      <c r="Z34" t="str">
        <f ca="1"/>
        <v/>
      </c>
    </row>
    <row r="35" spans="3:26" x14ac:dyDescent="0.2">
      <c r="H35" t="str">
        <f ca="1"/>
        <v/>
      </c>
      <c r="I35" t="str">
        <f ca="1"/>
        <v/>
      </c>
      <c r="J35" t="str">
        <f ca="1"/>
        <v/>
      </c>
      <c r="K35" t="str">
        <f ca="1"/>
        <v/>
      </c>
      <c r="M35" t="str">
        <f ca="1"/>
        <v/>
      </c>
      <c r="N35" t="str">
        <f ca="1"/>
        <v/>
      </c>
      <c r="O35" t="str">
        <f ca="1"/>
        <v/>
      </c>
      <c r="P35" t="str">
        <f ca="1"/>
        <v/>
      </c>
      <c r="R35" t="str">
        <f ca="1"/>
        <v/>
      </c>
      <c r="S35" t="str">
        <f ca="1"/>
        <v/>
      </c>
      <c r="T35" t="str">
        <f ca="1"/>
        <v/>
      </c>
      <c r="U35" t="str">
        <f ca="1"/>
        <v/>
      </c>
      <c r="W35" t="str">
        <f ca="1"/>
        <v/>
      </c>
      <c r="X35" t="str">
        <f ca="1"/>
        <v/>
      </c>
      <c r="Y35" t="str">
        <f ca="1"/>
        <v/>
      </c>
      <c r="Z35" t="str">
        <f ca="1"/>
        <v/>
      </c>
    </row>
  </sheetData>
  <mergeCells count="6">
    <mergeCell ref="A1:Z1"/>
    <mergeCell ref="L3:L6"/>
    <mergeCell ref="B3:B6"/>
    <mergeCell ref="G3:G6"/>
    <mergeCell ref="Q3:Q6"/>
    <mergeCell ref="V3:V6"/>
  </mergeCells>
  <conditionalFormatting sqref="H10:J28 M10:O28 R10:T28 W10:Y28">
    <cfRule type="expression" dxfId="15" priority="1">
      <formula>AND(H10&lt;&gt;C10,H10&lt;&gt;"")</formula>
    </cfRule>
  </conditionalFormatting>
  <dataValidations count="1">
    <dataValidation type="custom" allowBlank="1" showInputMessage="1" showErrorMessage="1" sqref="A1:A2 B2" xr:uid="{016C70AE-1C74-4C30-8F80-9ABEB92DE507}">
      <formula1>"'"</formula1>
    </dataValidation>
  </dataValidations>
  <pageMargins left="0.7" right="0.7" top="0.75" bottom="0.75" header="0.3" footer="0.3"/>
  <pageSetup orientation="portrait" horizontalDpi="1200" verticalDpi="1200" r:id="rId1"/>
  <customProperties>
    <customPr name="f3523958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D0602-C689-4D3B-947E-17AC7A7DA739}">
  <sheetPr codeName="Sheet16"/>
  <dimension ref="A1:X35"/>
  <sheetViews>
    <sheetView topLeftCell="A2" zoomScaleNormal="100" workbookViewId="0">
      <pane xSplit="1" topLeftCell="B1" activePane="topRight" state="frozen"/>
      <selection pane="topRight" activeCell="C18" sqref="C18"/>
    </sheetView>
  </sheetViews>
  <sheetFormatPr defaultColWidth="8.85546875" defaultRowHeight="12.75" outlineLevelRow="1" outlineLevelCol="3" x14ac:dyDescent="0.2"/>
  <cols>
    <col min="1" max="1" width="28.42578125" bestFit="1" customWidth="1"/>
    <col min="2" max="2" width="3.5703125" customWidth="1"/>
    <col min="3" max="3" width="13.42578125" customWidth="1" outlineLevel="1"/>
    <col min="4" max="4" width="12.5703125" customWidth="1" outlineLevel="2"/>
    <col min="5" max="5" width="12.5703125" customWidth="1" outlineLevel="3"/>
    <col min="6" max="6" width="12.5703125" customWidth="1" outlineLevel="1"/>
    <col min="7" max="7" width="3.5703125" customWidth="1"/>
    <col min="8" max="8" width="13.42578125" customWidth="1" outlineLevel="1"/>
    <col min="9" max="9" width="12.5703125" customWidth="1" outlineLevel="2"/>
    <col min="10" max="10" width="12.5703125" customWidth="1" outlineLevel="3"/>
    <col min="11" max="11" width="12.5703125" customWidth="1" outlineLevel="1"/>
    <col min="12" max="12" width="3.5703125" customWidth="1"/>
    <col min="13" max="13" width="13.42578125" customWidth="1" outlineLevel="1"/>
    <col min="14" max="14" width="12.5703125" customWidth="1" outlineLevel="2"/>
    <col min="15" max="15" width="12.5703125" customWidth="1" outlineLevel="3"/>
    <col min="16" max="16" width="12.5703125" customWidth="1" outlineLevel="1"/>
    <col min="17" max="17" width="3.5703125" customWidth="1"/>
    <col min="18" max="18" width="13.42578125" customWidth="1" outlineLevel="1"/>
    <col min="19" max="19" width="12.5703125" customWidth="1" outlineLevel="2"/>
    <col min="20" max="20" width="12.5703125" customWidth="1" outlineLevel="3"/>
    <col min="21" max="21" width="12.5703125" customWidth="1" outlineLevel="1"/>
    <col min="23" max="23" width="10.5703125" bestFit="1" customWidth="1"/>
    <col min="24" max="24" width="8.42578125" customWidth="1"/>
  </cols>
  <sheetData>
    <row r="1" spans="1:24" ht="20.25" x14ac:dyDescent="0.3">
      <c r="A1" s="147" t="s">
        <v>186</v>
      </c>
      <c r="B1" s="64"/>
      <c r="C1" s="31" t="s">
        <v>199</v>
      </c>
      <c r="G1" s="64"/>
      <c r="H1" s="64" t="s">
        <v>195</v>
      </c>
      <c r="L1" s="64"/>
      <c r="M1" s="64" t="s">
        <v>187</v>
      </c>
      <c r="Q1" s="64"/>
      <c r="R1" s="64" t="s">
        <v>187</v>
      </c>
    </row>
    <row r="2" spans="1:24" ht="18" customHeight="1" x14ac:dyDescent="0.2">
      <c r="B2" s="220" t="s">
        <v>190</v>
      </c>
      <c r="C2" s="93" t="s">
        <v>189</v>
      </c>
      <c r="D2" s="90"/>
      <c r="E2" s="90"/>
      <c r="F2" s="90"/>
      <c r="G2" s="220" t="s">
        <v>188</v>
      </c>
      <c r="H2" s="93" t="s">
        <v>196</v>
      </c>
      <c r="I2" s="90"/>
      <c r="J2" s="90"/>
      <c r="K2" s="90"/>
      <c r="L2" s="220" t="s">
        <v>188</v>
      </c>
      <c r="M2" s="93" t="s">
        <v>197</v>
      </c>
      <c r="N2" s="90"/>
      <c r="O2" s="90"/>
      <c r="P2" s="90"/>
      <c r="Q2" s="220" t="s">
        <v>191</v>
      </c>
      <c r="R2" s="93" t="s">
        <v>192</v>
      </c>
      <c r="S2" s="90"/>
      <c r="T2" s="90"/>
      <c r="U2" s="90"/>
    </row>
    <row r="3" spans="1:24" x14ac:dyDescent="0.2">
      <c r="B3" s="221"/>
      <c r="G3" s="221"/>
      <c r="L3" s="221"/>
      <c r="Q3" s="221"/>
    </row>
    <row r="4" spans="1:24" x14ac:dyDescent="0.2">
      <c r="B4" s="221"/>
      <c r="G4" s="221"/>
      <c r="L4" s="221"/>
      <c r="Q4" s="221"/>
    </row>
    <row r="5" spans="1:24" x14ac:dyDescent="0.2">
      <c r="B5" s="222"/>
      <c r="G5" s="222"/>
      <c r="L5" s="222"/>
      <c r="Q5" s="222"/>
    </row>
    <row r="6" spans="1:24" hidden="1" outlineLevel="1" x14ac:dyDescent="0.2">
      <c r="B6" s="153"/>
      <c r="C6" t="str">
        <f ca="1">C9&amp;"-Bud"</f>
        <v>-Bud</v>
      </c>
      <c r="D6" t="str">
        <f t="shared" ref="D6:F6" ca="1" si="0">D9&amp;"-Bud"</f>
        <v>-Bud</v>
      </c>
      <c r="E6" t="str">
        <f t="shared" ca="1" si="0"/>
        <v>-Bud</v>
      </c>
      <c r="F6" t="str">
        <f t="shared" ca="1" si="0"/>
        <v>Total-Bud</v>
      </c>
      <c r="G6" s="153"/>
      <c r="H6" t="str">
        <f ca="1">H9&amp;"-Act."</f>
        <v>-Act.</v>
      </c>
      <c r="I6" t="str">
        <f t="shared" ref="I6:K6" ca="1" si="1">I9&amp;"-Act."</f>
        <v>-Act.</v>
      </c>
      <c r="J6" t="str">
        <f t="shared" ca="1" si="1"/>
        <v>-Act.</v>
      </c>
      <c r="K6" t="str">
        <f t="shared" ca="1" si="1"/>
        <v>Grand Total-Act.</v>
      </c>
      <c r="L6" s="153"/>
      <c r="Q6" s="153"/>
    </row>
    <row r="7" spans="1:24" collapsed="1" x14ac:dyDescent="0.2">
      <c r="C7" s="98"/>
      <c r="D7" s="99"/>
      <c r="E7" s="99"/>
      <c r="F7" s="99"/>
      <c r="H7" s="98"/>
      <c r="I7" s="99"/>
      <c r="J7" s="99"/>
      <c r="K7" s="99"/>
      <c r="M7" s="98"/>
      <c r="N7" s="99"/>
      <c r="O7" s="99"/>
      <c r="P7" s="99"/>
      <c r="R7" s="98"/>
      <c r="S7" s="99"/>
      <c r="T7" s="99"/>
      <c r="U7" s="99"/>
    </row>
    <row r="8" spans="1:24" ht="13.5" customHeight="1" thickBot="1" x14ac:dyDescent="0.25">
      <c r="B8" s="106"/>
      <c r="C8" s="109" t="s">
        <v>189</v>
      </c>
      <c r="D8" s="109"/>
      <c r="E8" s="109"/>
      <c r="F8" s="109"/>
      <c r="G8" s="106"/>
      <c r="H8" s="109" t="s">
        <v>196</v>
      </c>
      <c r="I8" s="109"/>
      <c r="J8" s="109"/>
      <c r="K8" s="109"/>
      <c r="L8" s="106"/>
      <c r="M8" s="109" t="s">
        <v>187</v>
      </c>
      <c r="N8" s="109"/>
      <c r="O8" s="109"/>
      <c r="P8" s="109"/>
      <c r="Q8" s="106"/>
      <c r="R8" s="109" t="s">
        <v>192</v>
      </c>
      <c r="S8" s="109"/>
      <c r="T8" s="109"/>
      <c r="U8" s="109"/>
      <c r="W8" s="152">
        <v>0.04</v>
      </c>
      <c r="X8" s="152">
        <v>0.1</v>
      </c>
    </row>
    <row r="9" spans="1:24" ht="25.5" x14ac:dyDescent="0.2">
      <c r="A9" s="111" t="s">
        <v>63</v>
      </c>
      <c r="B9" s="18"/>
      <c r="C9" s="112" t="str" cm="1">
        <f t="array" aca="1" ref="C9:F35" ca="1">IF(OFFSET(INDEX('Budget Revision Summary'!1:28,MATCH(C$1,INDEX('Budget Revision Summary'!1:28,0,MATCH(C$1,'Budget Revision Summary'!$2:$2,0)),0),MATCH(C$1,'Budget Revision Summary'!$2:$2,0)),7,0,27,4)=0,"",OFFSET(INDEX('Budget Revision Summary'!1:28,MATCH(C$1,INDEX('Budget Revision Summary'!1:28,0,MATCH(C$1,'Budget Revision Summary'!$2:$2,0)),0),MATCH(C$1,'Budget Revision Summary'!$2:$2,0)),7,0,27,4))</f>
        <v/>
      </c>
      <c r="D9" s="112" t="str">
        <f ca="1"/>
        <v/>
      </c>
      <c r="E9" s="112" t="str">
        <f ca="1"/>
        <v/>
      </c>
      <c r="F9" s="112" t="str">
        <f ca="1"/>
        <v>Total</v>
      </c>
      <c r="G9" s="18"/>
      <c r="H9" s="112" t="str" cm="1">
        <f t="array" aca="1" ref="H9:K35" ca="1">IF(OFFSET(INDEX('Financial Summary &amp; Reporting'!1:32,MATCH(H$1,INDEX('Financial Summary &amp; Reporting'!1:32,0,MATCH(H$1,'Financial Summary &amp; Reporting'!$2:$2,0)),0),MATCH(H$1,'Financial Summary &amp; Reporting'!$2:$2,0)),8,0,27,4)=0,"",OFFSET(INDEX('Financial Summary &amp; Reporting'!1:32,MATCH(H$1,INDEX('Financial Summary &amp; Reporting'!1:32,0,MATCH(H$1,'Financial Summary &amp; Reporting'!$2:$2,0)),0),MATCH(H$1,'Financial Summary &amp; Reporting'!$2:$2,0)),8,0,27,4))</f>
        <v/>
      </c>
      <c r="I9" s="112" t="str">
        <f ca="1"/>
        <v/>
      </c>
      <c r="J9" s="112" t="str">
        <f ca="1"/>
        <v/>
      </c>
      <c r="K9" s="112" t="str">
        <f ca="1"/>
        <v>Grand Total</v>
      </c>
      <c r="L9" s="18"/>
      <c r="M9" s="112" t="str">
        <f>PROPER(grantee_org)</f>
        <v/>
      </c>
      <c r="N9" s="112" t="str">
        <f>PROPER(subcontractor1)</f>
        <v/>
      </c>
      <c r="O9" s="112" t="str">
        <f>PROPER(subcontractor2)</f>
        <v/>
      </c>
      <c r="P9" s="112" t="s">
        <v>55</v>
      </c>
      <c r="Q9" s="18"/>
      <c r="R9" s="112" t="str">
        <f>M9</f>
        <v/>
      </c>
      <c r="S9" s="112" t="str">
        <f t="shared" ref="S9:U9" si="2">N9</f>
        <v/>
      </c>
      <c r="T9" s="112" t="str">
        <f t="shared" si="2"/>
        <v/>
      </c>
      <c r="U9" s="112" t="str">
        <f t="shared" si="2"/>
        <v>Total</v>
      </c>
      <c r="W9" s="112" t="s">
        <v>193</v>
      </c>
      <c r="X9" s="112" t="s">
        <v>194</v>
      </c>
    </row>
    <row r="10" spans="1:24" ht="15" x14ac:dyDescent="0.25">
      <c r="A10" s="9" t="s">
        <v>64</v>
      </c>
      <c r="C10" s="117" t="str">
        <f ca="1"/>
        <v/>
      </c>
      <c r="D10" s="117" t="str">
        <f ca="1"/>
        <v/>
      </c>
      <c r="E10" s="117" t="str">
        <f ca="1"/>
        <v/>
      </c>
      <c r="F10" s="117" t="str">
        <f ca="1"/>
        <v/>
      </c>
      <c r="H10" s="117" t="str">
        <f ca="1"/>
        <v/>
      </c>
      <c r="I10" s="117" t="str">
        <f ca="1"/>
        <v/>
      </c>
      <c r="J10" s="117" t="str">
        <f ca="1"/>
        <v/>
      </c>
      <c r="K10" s="117" t="str">
        <f ca="1"/>
        <v/>
      </c>
      <c r="M10" s="117">
        <f t="shared" ref="M10:M14" ca="1" si="3">IF(H10="",0,H10)-IF(C10="",0,C10)</f>
        <v>0</v>
      </c>
      <c r="N10" s="117">
        <f t="shared" ref="N10:N14" ca="1" si="4">IF(I10="",0,I10)-IF(D10="",0,D10)</f>
        <v>0</v>
      </c>
      <c r="O10" s="117">
        <f t="shared" ref="O10:O14" ca="1" si="5">IF(J10="",0,J10)-IF(E10="",0,E10)</f>
        <v>0</v>
      </c>
      <c r="P10" s="117">
        <f ca="1">SUM(M10:O10)</f>
        <v>0</v>
      </c>
      <c r="R10" s="148" t="str">
        <f ca="1">IF(AND(C10="",H10=""),"",IF(C10="",1,IFERROR(M10/C10,-1)))</f>
        <v/>
      </c>
      <c r="S10" s="148" t="str">
        <f t="shared" ref="S10:S14" ca="1" si="6">IF(AND(D10="",I10=""),"",IF(D10="",1,IFERROR(N10/D10,-1)))</f>
        <v/>
      </c>
      <c r="T10" s="148" t="str">
        <f t="shared" ref="T10:T14" ca="1" si="7">IF(AND(E10="",J10=""),"",IF(E10="",1,IFERROR(O10/E10,-1)))</f>
        <v/>
      </c>
      <c r="U10" s="148" t="str">
        <f t="shared" ref="U10:U14" ca="1" si="8">IF(AND(F10="",K10=""),"",IF(F10="",1,IFERROR(P10/F10,-1)))</f>
        <v/>
      </c>
      <c r="W10" s="148">
        <f>$W$8</f>
        <v>0.04</v>
      </c>
      <c r="X10" s="148">
        <f>$X$8</f>
        <v>0.1</v>
      </c>
    </row>
    <row r="11" spans="1:24" ht="15" x14ac:dyDescent="0.25">
      <c r="A11" s="9" t="s">
        <v>152</v>
      </c>
      <c r="C11" s="118" t="str">
        <f ca="1"/>
        <v/>
      </c>
      <c r="D11" s="118" t="str">
        <f ca="1"/>
        <v/>
      </c>
      <c r="E11" s="118" t="str">
        <f ca="1"/>
        <v/>
      </c>
      <c r="F11" s="118" t="str">
        <f ca="1"/>
        <v/>
      </c>
      <c r="H11" s="118" t="str">
        <f ca="1"/>
        <v/>
      </c>
      <c r="I11" s="118" t="str">
        <f ca="1"/>
        <v/>
      </c>
      <c r="J11" s="118" t="str">
        <f ca="1"/>
        <v/>
      </c>
      <c r="K11" s="118" t="str">
        <f ca="1"/>
        <v/>
      </c>
      <c r="M11" s="118">
        <f t="shared" ca="1" si="3"/>
        <v>0</v>
      </c>
      <c r="N11" s="118">
        <f t="shared" ca="1" si="4"/>
        <v>0</v>
      </c>
      <c r="O11" s="118">
        <f t="shared" ca="1" si="5"/>
        <v>0</v>
      </c>
      <c r="P11" s="118">
        <f ca="1">SUM(M11:O11)</f>
        <v>0</v>
      </c>
      <c r="R11" s="148" t="str">
        <f t="shared" ref="R11:R14" ca="1" si="9">IF(AND(C11="",H11=""),"",IF(C11="",1,IFERROR(M11/C11,-1)))</f>
        <v/>
      </c>
      <c r="S11" s="148" t="str">
        <f t="shared" ca="1" si="6"/>
        <v/>
      </c>
      <c r="T11" s="148" t="str">
        <f t="shared" ca="1" si="7"/>
        <v/>
      </c>
      <c r="U11" s="148" t="str">
        <f t="shared" ca="1" si="8"/>
        <v/>
      </c>
      <c r="W11" s="148">
        <f t="shared" ref="W11:W28" si="10">$W$8</f>
        <v>0.04</v>
      </c>
      <c r="X11" s="148">
        <f t="shared" ref="X11:X28" si="11">$X$8</f>
        <v>0.1</v>
      </c>
    </row>
    <row r="12" spans="1:24" ht="15" x14ac:dyDescent="0.25">
      <c r="A12" s="9" t="s">
        <v>153</v>
      </c>
      <c r="C12" s="118" t="str">
        <f ca="1"/>
        <v/>
      </c>
      <c r="D12" s="118" t="str">
        <f ca="1"/>
        <v/>
      </c>
      <c r="E12" s="118" t="str">
        <f ca="1"/>
        <v/>
      </c>
      <c r="F12" s="118" t="str">
        <f ca="1"/>
        <v/>
      </c>
      <c r="H12" s="118" t="str">
        <f ca="1"/>
        <v/>
      </c>
      <c r="I12" s="118" t="str">
        <f ca="1"/>
        <v/>
      </c>
      <c r="J12" s="118" t="str">
        <f ca="1"/>
        <v/>
      </c>
      <c r="K12" s="118" t="str">
        <f ca="1"/>
        <v/>
      </c>
      <c r="M12" s="118">
        <f t="shared" ca="1" si="3"/>
        <v>0</v>
      </c>
      <c r="N12" s="118">
        <f t="shared" ca="1" si="4"/>
        <v>0</v>
      </c>
      <c r="O12" s="118">
        <f t="shared" ca="1" si="5"/>
        <v>0</v>
      </c>
      <c r="P12" s="118">
        <f ca="1">SUM(M12:O12)</f>
        <v>0</v>
      </c>
      <c r="R12" s="148" t="str">
        <f t="shared" ca="1" si="9"/>
        <v/>
      </c>
      <c r="S12" s="148" t="str">
        <f t="shared" ca="1" si="6"/>
        <v/>
      </c>
      <c r="T12" s="148" t="str">
        <f t="shared" ca="1" si="7"/>
        <v/>
      </c>
      <c r="U12" s="148" t="str">
        <f t="shared" ca="1" si="8"/>
        <v/>
      </c>
      <c r="W12" s="148">
        <f t="shared" si="10"/>
        <v>0.04</v>
      </c>
      <c r="X12" s="148">
        <f t="shared" si="11"/>
        <v>0.1</v>
      </c>
    </row>
    <row r="13" spans="1:24" ht="15" x14ac:dyDescent="0.25">
      <c r="A13" s="9" t="s">
        <v>65</v>
      </c>
      <c r="C13" s="118" t="str">
        <f ca="1"/>
        <v/>
      </c>
      <c r="D13" s="118" t="str">
        <f ca="1"/>
        <v/>
      </c>
      <c r="E13" s="118" t="str">
        <f ca="1"/>
        <v/>
      </c>
      <c r="F13" s="118" t="str">
        <f ca="1"/>
        <v/>
      </c>
      <c r="H13" s="118" t="str">
        <f ca="1"/>
        <v/>
      </c>
      <c r="I13" s="118" t="str">
        <f ca="1"/>
        <v/>
      </c>
      <c r="J13" s="118" t="str">
        <f ca="1"/>
        <v/>
      </c>
      <c r="K13" s="118" t="str">
        <f ca="1"/>
        <v/>
      </c>
      <c r="M13" s="118">
        <f t="shared" ca="1" si="3"/>
        <v>0</v>
      </c>
      <c r="N13" s="118">
        <f t="shared" ca="1" si="4"/>
        <v>0</v>
      </c>
      <c r="O13" s="118">
        <f t="shared" ca="1" si="5"/>
        <v>0</v>
      </c>
      <c r="P13" s="118">
        <f ca="1">SUM(M13:O13)</f>
        <v>0</v>
      </c>
      <c r="R13" s="148" t="str">
        <f t="shared" ca="1" si="9"/>
        <v/>
      </c>
      <c r="S13" s="148" t="str">
        <f t="shared" ca="1" si="6"/>
        <v/>
      </c>
      <c r="T13" s="148" t="str">
        <f t="shared" ca="1" si="7"/>
        <v/>
      </c>
      <c r="U13" s="148" t="str">
        <f t="shared" ca="1" si="8"/>
        <v/>
      </c>
      <c r="W13" s="148">
        <f t="shared" si="10"/>
        <v>0.04</v>
      </c>
      <c r="X13" s="148">
        <f t="shared" si="11"/>
        <v>0.1</v>
      </c>
    </row>
    <row r="14" spans="1:24" ht="15" x14ac:dyDescent="0.25">
      <c r="A14" s="9" t="s">
        <v>66</v>
      </c>
      <c r="C14" s="118" t="str">
        <f ca="1"/>
        <v/>
      </c>
      <c r="D14" s="118" t="str">
        <f ca="1"/>
        <v/>
      </c>
      <c r="E14" s="118" t="str">
        <f ca="1"/>
        <v/>
      </c>
      <c r="F14" s="118" t="str">
        <f ca="1"/>
        <v/>
      </c>
      <c r="H14" s="118" t="str">
        <f ca="1"/>
        <v/>
      </c>
      <c r="I14" s="118" t="str">
        <f ca="1"/>
        <v/>
      </c>
      <c r="J14" s="118" t="str">
        <f ca="1"/>
        <v/>
      </c>
      <c r="K14" s="118" t="str">
        <f ca="1"/>
        <v/>
      </c>
      <c r="M14" s="118">
        <f t="shared" ca="1" si="3"/>
        <v>0</v>
      </c>
      <c r="N14" s="118">
        <f t="shared" ca="1" si="4"/>
        <v>0</v>
      </c>
      <c r="O14" s="118">
        <f t="shared" ca="1" si="5"/>
        <v>0</v>
      </c>
      <c r="P14" s="118">
        <f ca="1">SUM(M14:O14)</f>
        <v>0</v>
      </c>
      <c r="R14" s="148" t="str">
        <f t="shared" ca="1" si="9"/>
        <v/>
      </c>
      <c r="S14" s="148" t="str">
        <f t="shared" ca="1" si="6"/>
        <v/>
      </c>
      <c r="T14" s="148" t="str">
        <f t="shared" ca="1" si="7"/>
        <v/>
      </c>
      <c r="U14" s="148" t="str">
        <f t="shared" ca="1" si="8"/>
        <v/>
      </c>
      <c r="W14" s="148">
        <f t="shared" si="10"/>
        <v>0.04</v>
      </c>
      <c r="X14" s="148">
        <f t="shared" si="11"/>
        <v>0.1</v>
      </c>
    </row>
    <row r="15" spans="1:24" x14ac:dyDescent="0.2">
      <c r="A15" s="9"/>
      <c r="C15" s="10" t="str">
        <f ca="1"/>
        <v/>
      </c>
      <c r="D15" s="10" t="str">
        <f ca="1"/>
        <v/>
      </c>
      <c r="E15" s="10" t="str">
        <f ca="1"/>
        <v/>
      </c>
      <c r="F15" s="10" t="str">
        <f ca="1"/>
        <v/>
      </c>
      <c r="H15" s="10" t="str">
        <f ca="1"/>
        <v/>
      </c>
      <c r="I15" s="10" t="str">
        <f ca="1"/>
        <v/>
      </c>
      <c r="J15" s="10" t="str">
        <f ca="1"/>
        <v/>
      </c>
      <c r="K15" s="10" t="str">
        <f ca="1"/>
        <v/>
      </c>
      <c r="M15" s="10"/>
      <c r="N15" s="10"/>
      <c r="O15" s="10"/>
      <c r="P15" s="10"/>
      <c r="R15" s="149"/>
      <c r="S15" s="149"/>
      <c r="T15" s="149"/>
      <c r="U15" s="149"/>
      <c r="W15" s="149">
        <f t="shared" si="10"/>
        <v>0.04</v>
      </c>
      <c r="X15" s="149">
        <f t="shared" si="11"/>
        <v>0.1</v>
      </c>
    </row>
    <row r="16" spans="1:24" ht="15" x14ac:dyDescent="0.25">
      <c r="A16" s="9" t="s">
        <v>67</v>
      </c>
      <c r="C16" s="118" t="str">
        <f ca="1"/>
        <v/>
      </c>
      <c r="D16" s="118" t="str">
        <f ca="1"/>
        <v/>
      </c>
      <c r="E16" s="118" t="str">
        <f ca="1"/>
        <v/>
      </c>
      <c r="F16" s="118" t="str">
        <f ca="1"/>
        <v/>
      </c>
      <c r="H16" s="118" t="str">
        <f ca="1"/>
        <v/>
      </c>
      <c r="I16" s="118" t="str">
        <f ca="1"/>
        <v/>
      </c>
      <c r="J16" s="118" t="str">
        <f ca="1"/>
        <v/>
      </c>
      <c r="K16" s="118" t="str">
        <f ca="1"/>
        <v/>
      </c>
      <c r="M16" s="118">
        <f ca="1">SUBTOTAL(9,M10:M15)</f>
        <v>0</v>
      </c>
      <c r="N16" s="118">
        <f ca="1">SUBTOTAL(9,N10:N15)</f>
        <v>0</v>
      </c>
      <c r="O16" s="118">
        <f ca="1">SUBTOTAL(9,O10:O15)</f>
        <v>0</v>
      </c>
      <c r="P16" s="118">
        <f ca="1">SUBTOTAL(9,P10:P15)</f>
        <v>0</v>
      </c>
      <c r="R16" s="148" t="str">
        <f t="shared" ref="R16:U16" ca="1" si="12">IF(AND(C16="",H16=""),"",IF(C16="",1,IFERROR(M16/C16,-1)))</f>
        <v/>
      </c>
      <c r="S16" s="148" t="str">
        <f t="shared" ca="1" si="12"/>
        <v/>
      </c>
      <c r="T16" s="148" t="str">
        <f t="shared" ca="1" si="12"/>
        <v/>
      </c>
      <c r="U16" s="148" t="str">
        <f t="shared" ca="1" si="12"/>
        <v/>
      </c>
      <c r="W16" s="148">
        <f t="shared" si="10"/>
        <v>0.04</v>
      </c>
      <c r="X16" s="148">
        <f t="shared" si="11"/>
        <v>0.1</v>
      </c>
    </row>
    <row r="17" spans="1:24" x14ac:dyDescent="0.2">
      <c r="A17" s="9"/>
      <c r="C17" s="7" t="str">
        <f ca="1"/>
        <v/>
      </c>
      <c r="D17" s="7" t="str">
        <f ca="1"/>
        <v/>
      </c>
      <c r="E17" s="7" t="str">
        <f ca="1"/>
        <v/>
      </c>
      <c r="F17" s="7" t="str">
        <f ca="1"/>
        <v/>
      </c>
      <c r="H17" s="7" t="str">
        <f ca="1"/>
        <v/>
      </c>
      <c r="I17" s="7" t="str">
        <f ca="1"/>
        <v/>
      </c>
      <c r="J17" s="7" t="str">
        <f ca="1"/>
        <v/>
      </c>
      <c r="K17" s="7" t="str">
        <f ca="1"/>
        <v/>
      </c>
      <c r="M17" s="7"/>
      <c r="N17" s="7"/>
      <c r="O17" s="7"/>
      <c r="P17" s="7"/>
      <c r="R17" s="149"/>
      <c r="S17" s="149"/>
      <c r="T17" s="149"/>
      <c r="U17" s="149"/>
      <c r="W17" s="149">
        <f t="shared" si="10"/>
        <v>0.04</v>
      </c>
      <c r="X17" s="149">
        <f t="shared" si="11"/>
        <v>0.1</v>
      </c>
    </row>
    <row r="18" spans="1:24" ht="15" x14ac:dyDescent="0.25">
      <c r="A18" s="9" t="s">
        <v>68</v>
      </c>
      <c r="C18" s="118" t="str">
        <f ca="1"/>
        <v/>
      </c>
      <c r="D18" s="118" t="str">
        <f ca="1"/>
        <v/>
      </c>
      <c r="E18" s="118" t="str">
        <f ca="1"/>
        <v/>
      </c>
      <c r="F18" s="118" t="str">
        <f ca="1"/>
        <v/>
      </c>
      <c r="H18" s="118" t="str">
        <f ca="1"/>
        <v/>
      </c>
      <c r="I18" s="118" t="str">
        <f ca="1"/>
        <v/>
      </c>
      <c r="J18" s="118" t="str">
        <f ca="1"/>
        <v/>
      </c>
      <c r="K18" s="118" t="str">
        <f ca="1"/>
        <v/>
      </c>
      <c r="M18" s="118">
        <f t="shared" ref="M18:M20" ca="1" si="13">IF(H18="",0,H18)-IF(C18="",0,C18)</f>
        <v>0</v>
      </c>
      <c r="N18" s="118">
        <f t="shared" ref="N18:N20" ca="1" si="14">IF(I18="",0,I18)-IF(D18="",0,D18)</f>
        <v>0</v>
      </c>
      <c r="O18" s="118">
        <f t="shared" ref="O18:O20" ca="1" si="15">IF(J18="",0,J18)-IF(E18="",0,E18)</f>
        <v>0</v>
      </c>
      <c r="P18" s="118">
        <f t="shared" ref="P18:P20" ca="1" si="16">SUM(M18:O18)</f>
        <v>0</v>
      </c>
      <c r="R18" s="148" t="str">
        <f t="shared" ref="R18:R20" ca="1" si="17">IF(AND(C18="",H18=""),"",IF(C18="",1,IFERROR(M18/C18,-1)))</f>
        <v/>
      </c>
      <c r="S18" s="148" t="str">
        <f t="shared" ref="S18:S20" ca="1" si="18">IF(AND(D18="",I18=""),"",IF(D18="",1,IFERROR(N18/D18,-1)))</f>
        <v/>
      </c>
      <c r="T18" s="148" t="str">
        <f t="shared" ref="T18:T20" ca="1" si="19">IF(AND(E18="",J18=""),"",IF(E18="",1,IFERROR(O18/E18,-1)))</f>
        <v/>
      </c>
      <c r="U18" s="148" t="str">
        <f t="shared" ref="U18:U20" ca="1" si="20">IF(AND(F18="",K18=""),"",IF(F18="",1,IFERROR(P18/F18,-1)))</f>
        <v/>
      </c>
      <c r="W18" s="148">
        <f t="shared" si="10"/>
        <v>0.04</v>
      </c>
      <c r="X18" s="148">
        <f t="shared" si="11"/>
        <v>0.1</v>
      </c>
    </row>
    <row r="19" spans="1:24" ht="15" x14ac:dyDescent="0.25">
      <c r="A19" s="9" t="s">
        <v>80</v>
      </c>
      <c r="C19" s="118" t="str">
        <f ca="1"/>
        <v/>
      </c>
      <c r="D19" s="118" t="str">
        <f ca="1"/>
        <v/>
      </c>
      <c r="E19" s="118" t="str">
        <f ca="1"/>
        <v/>
      </c>
      <c r="F19" s="118" t="str">
        <f ca="1"/>
        <v/>
      </c>
      <c r="H19" s="118" t="str">
        <f ca="1"/>
        <v/>
      </c>
      <c r="I19" s="118" t="str">
        <f ca="1"/>
        <v/>
      </c>
      <c r="J19" s="118" t="str">
        <f ca="1"/>
        <v/>
      </c>
      <c r="K19" s="118" t="str">
        <f ca="1"/>
        <v/>
      </c>
      <c r="M19" s="118">
        <f t="shared" ca="1" si="13"/>
        <v>0</v>
      </c>
      <c r="N19" s="118">
        <f t="shared" ca="1" si="14"/>
        <v>0</v>
      </c>
      <c r="O19" s="118">
        <f t="shared" ca="1" si="15"/>
        <v>0</v>
      </c>
      <c r="P19" s="118">
        <f t="shared" ca="1" si="16"/>
        <v>0</v>
      </c>
      <c r="R19" s="148" t="str">
        <f t="shared" ca="1" si="17"/>
        <v/>
      </c>
      <c r="S19" s="148" t="str">
        <f t="shared" ca="1" si="18"/>
        <v/>
      </c>
      <c r="T19" s="148" t="str">
        <f t="shared" ca="1" si="19"/>
        <v/>
      </c>
      <c r="U19" s="148" t="str">
        <f t="shared" ca="1" si="20"/>
        <v/>
      </c>
      <c r="W19" s="148">
        <f t="shared" si="10"/>
        <v>0.04</v>
      </c>
      <c r="X19" s="148">
        <f t="shared" si="11"/>
        <v>0.1</v>
      </c>
    </row>
    <row r="20" spans="1:24" ht="15" x14ac:dyDescent="0.25">
      <c r="A20" s="9" t="s">
        <v>59</v>
      </c>
      <c r="C20" s="118" t="str">
        <f ca="1"/>
        <v/>
      </c>
      <c r="D20" s="118" t="str">
        <f ca="1"/>
        <v/>
      </c>
      <c r="E20" s="118" t="str">
        <f ca="1"/>
        <v/>
      </c>
      <c r="F20" s="118" t="str">
        <f ca="1"/>
        <v/>
      </c>
      <c r="H20" s="118" t="str">
        <f ca="1"/>
        <v/>
      </c>
      <c r="I20" s="118" t="str">
        <f ca="1"/>
        <v/>
      </c>
      <c r="J20" s="118" t="str">
        <f ca="1"/>
        <v/>
      </c>
      <c r="K20" s="118" t="str">
        <f ca="1"/>
        <v/>
      </c>
      <c r="M20" s="118">
        <f t="shared" ca="1" si="13"/>
        <v>0</v>
      </c>
      <c r="N20" s="118">
        <f t="shared" ca="1" si="14"/>
        <v>0</v>
      </c>
      <c r="O20" s="118">
        <f t="shared" ca="1" si="15"/>
        <v>0</v>
      </c>
      <c r="P20" s="118">
        <f t="shared" ca="1" si="16"/>
        <v>0</v>
      </c>
      <c r="R20" s="148" t="str">
        <f t="shared" ca="1" si="17"/>
        <v/>
      </c>
      <c r="S20" s="148" t="str">
        <f t="shared" ca="1" si="18"/>
        <v/>
      </c>
      <c r="T20" s="148" t="str">
        <f t="shared" ca="1" si="19"/>
        <v/>
      </c>
      <c r="U20" s="148" t="str">
        <f t="shared" ca="1" si="20"/>
        <v/>
      </c>
      <c r="W20" s="148">
        <f t="shared" si="10"/>
        <v>0.04</v>
      </c>
      <c r="X20" s="148">
        <f t="shared" si="11"/>
        <v>0.1</v>
      </c>
    </row>
    <row r="21" spans="1:24" x14ac:dyDescent="0.2">
      <c r="A21" s="9"/>
      <c r="C21" s="7" t="str">
        <f ca="1"/>
        <v/>
      </c>
      <c r="D21" s="7" t="str">
        <f ca="1"/>
        <v/>
      </c>
      <c r="E21" s="7" t="str">
        <f ca="1"/>
        <v/>
      </c>
      <c r="F21" s="7" t="str">
        <f ca="1"/>
        <v/>
      </c>
      <c r="H21" s="7" t="str">
        <f ca="1"/>
        <v/>
      </c>
      <c r="I21" s="7" t="str">
        <f ca="1"/>
        <v/>
      </c>
      <c r="J21" s="7" t="str">
        <f ca="1"/>
        <v/>
      </c>
      <c r="K21" s="7" t="str">
        <f ca="1"/>
        <v/>
      </c>
      <c r="M21" s="7"/>
      <c r="N21" s="7"/>
      <c r="O21" s="7"/>
      <c r="P21" s="7"/>
      <c r="R21" s="149"/>
      <c r="S21" s="149"/>
      <c r="T21" s="149"/>
      <c r="U21" s="149"/>
      <c r="W21" s="149">
        <f t="shared" si="10"/>
        <v>0.04</v>
      </c>
      <c r="X21" s="149">
        <f t="shared" si="11"/>
        <v>0.1</v>
      </c>
    </row>
    <row r="22" spans="1:24" ht="15" x14ac:dyDescent="0.25">
      <c r="A22" s="154" t="s">
        <v>175</v>
      </c>
      <c r="C22" s="118" t="str">
        <f ca="1"/>
        <v/>
      </c>
      <c r="D22" s="118" t="str">
        <f ca="1"/>
        <v/>
      </c>
      <c r="E22" s="118" t="str">
        <f ca="1"/>
        <v/>
      </c>
      <c r="F22" s="118" t="str">
        <f ca="1"/>
        <v/>
      </c>
      <c r="H22" s="118" t="str">
        <f ca="1"/>
        <v/>
      </c>
      <c r="I22" s="118" t="str">
        <f ca="1"/>
        <v/>
      </c>
      <c r="J22" s="118" t="str">
        <f ca="1"/>
        <v/>
      </c>
      <c r="K22" s="118" t="str">
        <f ca="1"/>
        <v/>
      </c>
      <c r="M22" s="118">
        <f ca="1">SUBTOTAL(9,M10:M21)</f>
        <v>0</v>
      </c>
      <c r="N22" s="118">
        <f ca="1">SUBTOTAL(9,N10:N21)</f>
        <v>0</v>
      </c>
      <c r="O22" s="118">
        <f ca="1">SUBTOTAL(9,O10:O21)</f>
        <v>0</v>
      </c>
      <c r="P22" s="118">
        <f ca="1">SUBTOTAL(9,P10:P21)</f>
        <v>0</v>
      </c>
      <c r="R22" s="148" t="str">
        <f t="shared" ref="R22:U22" ca="1" si="21">IF(AND(C22="",H22=""),"",IF(C22="",1,IFERROR(M22/C22,-1)))</f>
        <v/>
      </c>
      <c r="S22" s="148" t="str">
        <f t="shared" ca="1" si="21"/>
        <v/>
      </c>
      <c r="T22" s="148" t="str">
        <f t="shared" ca="1" si="21"/>
        <v/>
      </c>
      <c r="U22" s="148" t="str">
        <f t="shared" ca="1" si="21"/>
        <v/>
      </c>
      <c r="W22" s="148">
        <f t="shared" si="10"/>
        <v>0.04</v>
      </c>
      <c r="X22" s="148">
        <f t="shared" si="11"/>
        <v>0.1</v>
      </c>
    </row>
    <row r="23" spans="1:24" x14ac:dyDescent="0.2">
      <c r="A23" s="9"/>
      <c r="C23" s="7" t="str">
        <f ca="1"/>
        <v/>
      </c>
      <c r="D23" s="7" t="str">
        <f ca="1"/>
        <v/>
      </c>
      <c r="E23" s="7" t="str">
        <f ca="1"/>
        <v/>
      </c>
      <c r="F23" s="7" t="str">
        <f ca="1"/>
        <v/>
      </c>
      <c r="H23" s="7" t="str">
        <f ca="1"/>
        <v/>
      </c>
      <c r="I23" s="7" t="str">
        <f ca="1"/>
        <v/>
      </c>
      <c r="J23" s="7" t="str">
        <f ca="1"/>
        <v/>
      </c>
      <c r="K23" s="7" t="str">
        <f ca="1"/>
        <v/>
      </c>
      <c r="M23" s="7"/>
      <c r="N23" s="7"/>
      <c r="O23" s="7"/>
      <c r="P23" s="7"/>
      <c r="R23" s="149"/>
      <c r="S23" s="149"/>
      <c r="T23" s="149"/>
      <c r="U23" s="149"/>
      <c r="W23" s="149">
        <f t="shared" si="10"/>
        <v>0.04</v>
      </c>
      <c r="X23" s="149">
        <f t="shared" si="11"/>
        <v>0.1</v>
      </c>
    </row>
    <row r="24" spans="1:24" ht="15" x14ac:dyDescent="0.25">
      <c r="A24" s="154" t="s">
        <v>202</v>
      </c>
      <c r="C24" s="118" t="str">
        <f ca="1"/>
        <v/>
      </c>
      <c r="D24" s="118" t="str">
        <f ca="1"/>
        <v/>
      </c>
      <c r="E24" s="118" t="str">
        <f ca="1"/>
        <v/>
      </c>
      <c r="F24" s="118" t="str">
        <f ca="1"/>
        <v/>
      </c>
      <c r="H24" s="118" t="str">
        <f ca="1"/>
        <v/>
      </c>
      <c r="I24" s="118" t="str">
        <f ca="1"/>
        <v/>
      </c>
      <c r="J24" s="118" t="str">
        <f ca="1"/>
        <v/>
      </c>
      <c r="K24" s="118" t="str">
        <f ca="1"/>
        <v/>
      </c>
      <c r="M24" s="118">
        <f t="shared" ref="M24:O24" ca="1" si="22">IF(H24="",0,H24)-IF(C24="",0,C24)</f>
        <v>0</v>
      </c>
      <c r="N24" s="118">
        <f t="shared" ca="1" si="22"/>
        <v>0</v>
      </c>
      <c r="O24" s="118">
        <f t="shared" ca="1" si="22"/>
        <v>0</v>
      </c>
      <c r="P24" s="118">
        <f ca="1">SUM(M24:O24)</f>
        <v>0</v>
      </c>
      <c r="R24" s="148" t="str">
        <f t="shared" ref="R24:U24" ca="1" si="23">IF(AND(C24="",H24=""),"",IF(C24="",1,IFERROR(M24/C24,-1)))</f>
        <v/>
      </c>
      <c r="S24" s="148" t="str">
        <f t="shared" ca="1" si="23"/>
        <v/>
      </c>
      <c r="T24" s="148" t="str">
        <f t="shared" ca="1" si="23"/>
        <v/>
      </c>
      <c r="U24" s="148" t="str">
        <f t="shared" ca="1" si="23"/>
        <v/>
      </c>
      <c r="W24" s="148">
        <f t="shared" si="10"/>
        <v>0.04</v>
      </c>
      <c r="X24" s="148">
        <f t="shared" si="11"/>
        <v>0.1</v>
      </c>
    </row>
    <row r="25" spans="1:24" x14ac:dyDescent="0.2">
      <c r="A25" s="9"/>
      <c r="C25" s="7" t="str">
        <f ca="1"/>
        <v/>
      </c>
      <c r="D25" s="7" t="str">
        <f ca="1"/>
        <v/>
      </c>
      <c r="E25" s="7" t="str">
        <f ca="1"/>
        <v/>
      </c>
      <c r="F25" s="7" t="str">
        <f ca="1"/>
        <v/>
      </c>
      <c r="H25" s="7" t="str">
        <f ca="1"/>
        <v/>
      </c>
      <c r="I25" s="7" t="str">
        <f ca="1"/>
        <v/>
      </c>
      <c r="J25" s="7" t="str">
        <f ca="1"/>
        <v/>
      </c>
      <c r="K25" s="7" t="str">
        <f ca="1"/>
        <v/>
      </c>
      <c r="M25" s="7"/>
      <c r="N25" s="7"/>
      <c r="O25" s="7"/>
      <c r="P25" s="7"/>
      <c r="R25" s="149"/>
      <c r="S25" s="149"/>
      <c r="T25" s="149"/>
      <c r="U25" s="149"/>
      <c r="W25" s="149">
        <f t="shared" si="10"/>
        <v>0.04</v>
      </c>
      <c r="X25" s="149">
        <f t="shared" si="11"/>
        <v>0.1</v>
      </c>
    </row>
    <row r="26" spans="1:24" ht="15" x14ac:dyDescent="0.25">
      <c r="A26" s="9" t="s">
        <v>69</v>
      </c>
      <c r="C26" s="119" t="str">
        <f ca="1"/>
        <v/>
      </c>
      <c r="D26" s="119" t="str">
        <f ca="1"/>
        <v/>
      </c>
      <c r="E26" s="119" t="str">
        <f ca="1"/>
        <v/>
      </c>
      <c r="F26" s="119" t="str">
        <f ca="1"/>
        <v/>
      </c>
      <c r="H26" s="119" t="str">
        <f ca="1"/>
        <v/>
      </c>
      <c r="I26" s="119" t="str">
        <f ca="1"/>
        <v/>
      </c>
      <c r="J26" s="119" t="str">
        <f ca="1"/>
        <v/>
      </c>
      <c r="K26" s="119" t="str">
        <f ca="1"/>
        <v/>
      </c>
      <c r="M26" s="119">
        <f ca="1">IF(OR(H26="",H26="N/A"),0,H26)-IF(OR(C26="",C26="N/A"),0,C26)</f>
        <v>0</v>
      </c>
      <c r="N26" s="119">
        <v>0</v>
      </c>
      <c r="O26" s="119">
        <v>0</v>
      </c>
      <c r="P26" s="119">
        <f ca="1">SUM(M26:O26)</f>
        <v>0</v>
      </c>
      <c r="R26" s="150" t="str">
        <f ca="1">IF(AND(OR(C26="",C26="N/A"),OR(H26="",H26="N/A")),"",IF(C26="",1,IFERROR(M26/C26,-1)))</f>
        <v/>
      </c>
      <c r="S26" s="150" t="str">
        <f t="shared" ref="S26:T26" ca="1" si="24">IF(AND(OR(D26="",D26="N/A"),OR(I26="",I26="N/A")),"",IF(D26="",1,IFERROR(N26/D26,-1)))</f>
        <v/>
      </c>
      <c r="T26" s="150" t="str">
        <f t="shared" ca="1" si="24"/>
        <v/>
      </c>
      <c r="U26" s="150" t="str">
        <f t="shared" ref="U26" ca="1" si="25">IF(AND(F26="",K26=""),"",IF(F26="",1,IFERROR(P26/F26,-1)))</f>
        <v/>
      </c>
      <c r="W26" s="150">
        <f t="shared" si="10"/>
        <v>0.04</v>
      </c>
      <c r="X26" s="150">
        <f t="shared" si="11"/>
        <v>0.1</v>
      </c>
    </row>
    <row r="27" spans="1:24" x14ac:dyDescent="0.2">
      <c r="C27" s="7" t="str">
        <f ca="1"/>
        <v/>
      </c>
      <c r="D27" s="7" t="str">
        <f ca="1"/>
        <v/>
      </c>
      <c r="E27" s="7" t="str">
        <f ca="1"/>
        <v/>
      </c>
      <c r="F27" s="7" t="str">
        <f ca="1"/>
        <v/>
      </c>
      <c r="H27" s="7" t="str">
        <f ca="1"/>
        <v/>
      </c>
      <c r="I27" s="7" t="str">
        <f ca="1"/>
        <v/>
      </c>
      <c r="J27" s="7" t="str">
        <f ca="1"/>
        <v/>
      </c>
      <c r="K27" s="7" t="str">
        <f ca="1"/>
        <v/>
      </c>
      <c r="M27" s="7"/>
      <c r="N27" s="7"/>
      <c r="O27" s="7"/>
      <c r="P27" s="7"/>
      <c r="R27" s="149"/>
      <c r="S27" s="149"/>
      <c r="T27" s="149"/>
      <c r="U27" s="149"/>
      <c r="W27" s="149">
        <f t="shared" si="10"/>
        <v>0.04</v>
      </c>
      <c r="X27" s="149">
        <f t="shared" si="11"/>
        <v>0.1</v>
      </c>
    </row>
    <row r="28" spans="1:24" ht="13.5" thickBot="1" x14ac:dyDescent="0.25">
      <c r="A28" s="1" t="s">
        <v>70</v>
      </c>
      <c r="C28" s="120" t="str">
        <f ca="1"/>
        <v/>
      </c>
      <c r="D28" s="120" t="str">
        <f ca="1"/>
        <v/>
      </c>
      <c r="E28" s="120" t="str">
        <f ca="1"/>
        <v/>
      </c>
      <c r="F28" s="120" t="str">
        <f ca="1"/>
        <v/>
      </c>
      <c r="H28" s="120" t="str">
        <f ca="1"/>
        <v/>
      </c>
      <c r="I28" s="120" t="str">
        <f ca="1"/>
        <v/>
      </c>
      <c r="J28" s="120" t="str">
        <f ca="1"/>
        <v/>
      </c>
      <c r="K28" s="120" t="str">
        <f ca="1"/>
        <v/>
      </c>
      <c r="M28" s="120">
        <f ca="1">SUBTOTAL(9,M10:M27)</f>
        <v>0</v>
      </c>
      <c r="N28" s="120">
        <f ca="1">SUBTOTAL(9,N10:N27)</f>
        <v>0</v>
      </c>
      <c r="O28" s="120">
        <f ca="1">SUBTOTAL(9,O10:O27)</f>
        <v>0</v>
      </c>
      <c r="P28" s="120">
        <f ca="1">SUM(M28:O28)</f>
        <v>0</v>
      </c>
      <c r="R28" s="151" t="str">
        <f t="shared" ref="R28:U28" ca="1" si="26">IF(AND(C28="",H28=""),"",IF(C28="",1,IFERROR(M28/C28,-1)))</f>
        <v/>
      </c>
      <c r="S28" s="151" t="str">
        <f t="shared" ca="1" si="26"/>
        <v/>
      </c>
      <c r="T28" s="151" t="str">
        <f t="shared" ca="1" si="26"/>
        <v/>
      </c>
      <c r="U28" s="151" t="str">
        <f t="shared" ca="1" si="26"/>
        <v/>
      </c>
      <c r="W28" s="151">
        <f t="shared" si="10"/>
        <v>0.04</v>
      </c>
      <c r="X28" s="151">
        <f t="shared" si="11"/>
        <v>0.1</v>
      </c>
    </row>
    <row r="29" spans="1:24" ht="13.5" thickTop="1" x14ac:dyDescent="0.2">
      <c r="C29" t="str">
        <f ca="1"/>
        <v/>
      </c>
      <c r="D29" t="str">
        <f ca="1"/>
        <v/>
      </c>
      <c r="E29" t="str">
        <f ca="1"/>
        <v/>
      </c>
      <c r="F29" t="str">
        <f ca="1"/>
        <v/>
      </c>
      <c r="H29" t="str">
        <f ca="1"/>
        <v/>
      </c>
      <c r="I29" t="str">
        <f ca="1"/>
        <v/>
      </c>
      <c r="J29" t="str">
        <f ca="1"/>
        <v/>
      </c>
      <c r="K29" t="str">
        <f ca="1"/>
        <v/>
      </c>
    </row>
    <row r="30" spans="1:24" x14ac:dyDescent="0.2">
      <c r="C30" t="str">
        <f ca="1"/>
        <v/>
      </c>
      <c r="D30" t="str">
        <f ca="1"/>
        <v/>
      </c>
      <c r="E30" t="str">
        <f ca="1"/>
        <v/>
      </c>
      <c r="F30" t="str">
        <f ca="1"/>
        <v/>
      </c>
      <c r="H30" t="str">
        <f ca="1"/>
        <v/>
      </c>
      <c r="I30" t="str">
        <f ca="1"/>
        <v/>
      </c>
      <c r="J30" t="str">
        <f ca="1"/>
        <v/>
      </c>
      <c r="K30" t="str">
        <f ca="1"/>
        <v/>
      </c>
    </row>
    <row r="31" spans="1:24" x14ac:dyDescent="0.2">
      <c r="C31" t="str">
        <f ca="1"/>
        <v/>
      </c>
      <c r="D31" t="str">
        <f ca="1"/>
        <v/>
      </c>
      <c r="E31" t="str">
        <f ca="1"/>
        <v/>
      </c>
      <c r="F31" t="str">
        <f ca="1"/>
        <v/>
      </c>
      <c r="H31" t="str">
        <f ca="1"/>
        <v/>
      </c>
      <c r="I31" t="str">
        <f ca="1"/>
        <v/>
      </c>
      <c r="J31" t="str">
        <f ca="1"/>
        <v/>
      </c>
      <c r="K31" t="str">
        <f ca="1"/>
        <v/>
      </c>
    </row>
    <row r="32" spans="1:24" x14ac:dyDescent="0.2">
      <c r="C32" t="str">
        <f ca="1"/>
        <v/>
      </c>
      <c r="D32" t="str">
        <f ca="1"/>
        <v/>
      </c>
      <c r="E32" t="str">
        <f ca="1"/>
        <v/>
      </c>
      <c r="F32" t="str">
        <f ca="1"/>
        <v/>
      </c>
      <c r="H32" t="str">
        <f ca="1"/>
        <v/>
      </c>
      <c r="I32" t="str">
        <f ca="1"/>
        <v/>
      </c>
      <c r="J32" t="str">
        <f ca="1"/>
        <v/>
      </c>
      <c r="K32" t="str">
        <f ca="1"/>
        <v/>
      </c>
    </row>
    <row r="33" spans="3:11" x14ac:dyDescent="0.2">
      <c r="C33" t="str">
        <f ca="1"/>
        <v/>
      </c>
      <c r="D33" t="str">
        <f ca="1"/>
        <v/>
      </c>
      <c r="E33" t="str">
        <f ca="1"/>
        <v/>
      </c>
      <c r="F33" t="str">
        <f ca="1"/>
        <v/>
      </c>
      <c r="H33" t="str">
        <f ca="1"/>
        <v/>
      </c>
      <c r="I33" t="str">
        <f ca="1"/>
        <v/>
      </c>
      <c r="J33" t="str">
        <f ca="1"/>
        <v/>
      </c>
      <c r="K33" t="str">
        <f ca="1"/>
        <v/>
      </c>
    </row>
    <row r="34" spans="3:11" x14ac:dyDescent="0.2">
      <c r="C34" t="str">
        <f ca="1"/>
        <v/>
      </c>
      <c r="D34" t="str">
        <f ca="1"/>
        <v/>
      </c>
      <c r="E34" t="str">
        <f ca="1"/>
        <v/>
      </c>
      <c r="F34" t="str">
        <f ca="1"/>
        <v/>
      </c>
      <c r="H34" t="str">
        <f ca="1"/>
        <v/>
      </c>
      <c r="I34" t="str">
        <f ca="1"/>
        <v/>
      </c>
      <c r="J34" t="str">
        <f ca="1"/>
        <v/>
      </c>
      <c r="K34" t="str">
        <f ca="1"/>
        <v/>
      </c>
    </row>
    <row r="35" spans="3:11" x14ac:dyDescent="0.2">
      <c r="C35" t="str">
        <f ca="1"/>
        <v/>
      </c>
      <c r="D35" t="str">
        <f ca="1"/>
        <v/>
      </c>
      <c r="E35" t="str">
        <f ca="1"/>
        <v/>
      </c>
      <c r="F35" t="str">
        <f ca="1"/>
        <v/>
      </c>
      <c r="H35" t="str">
        <f ca="1"/>
        <v/>
      </c>
      <c r="I35" t="str">
        <f ca="1"/>
        <v/>
      </c>
      <c r="J35" t="str">
        <f ca="1"/>
        <v/>
      </c>
      <c r="K35" t="str">
        <f ca="1"/>
        <v/>
      </c>
    </row>
  </sheetData>
  <mergeCells count="4">
    <mergeCell ref="L2:L5"/>
    <mergeCell ref="B2:B5"/>
    <mergeCell ref="Q2:Q5"/>
    <mergeCell ref="G2:G5"/>
  </mergeCells>
  <conditionalFormatting sqref="R10:U28">
    <cfRule type="iconSet" priority="1">
      <iconSet iconSet="3Symbols" reverse="1">
        <cfvo type="percent" val="0"/>
        <cfvo type="num" val="$W$8"/>
        <cfvo type="num" val="$X$8"/>
      </iconSet>
    </cfRule>
  </conditionalFormatting>
  <dataValidations count="1">
    <dataValidation type="list" allowBlank="1" showInputMessage="1" showErrorMessage="1" sqref="C1" xr:uid="{211E06B8-1E85-4B63-B427-5CF4AE17DE7B}">
      <formula1>List_BudgetVersion</formula1>
    </dataValidation>
  </dataValidations>
  <pageMargins left="0.7" right="0.7" top="0.75" bottom="0.75" header="0.3" footer="0.3"/>
  <customProperties>
    <customPr name="f2c965a95"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63A01-4B76-4256-8C2F-29629471C1F4}">
  <sheetPr codeName="Sheet2"/>
  <dimension ref="A1:H75"/>
  <sheetViews>
    <sheetView workbookViewId="0">
      <selection activeCell="G34" sqref="G34"/>
    </sheetView>
  </sheetViews>
  <sheetFormatPr defaultColWidth="8.85546875" defaultRowHeight="12.75" x14ac:dyDescent="0.2"/>
  <cols>
    <col min="1" max="1" width="17.42578125" style="1" bestFit="1" customWidth="1"/>
    <col min="2" max="2" width="33.42578125" bestFit="1" customWidth="1"/>
    <col min="3" max="3" width="11.5703125" customWidth="1"/>
    <col min="4" max="4" width="11.42578125" customWidth="1"/>
    <col min="5" max="5" width="9.5703125" bestFit="1" customWidth="1"/>
    <col min="6" max="6" width="11.5703125" customWidth="1"/>
  </cols>
  <sheetData>
    <row r="1" spans="1:6" x14ac:dyDescent="0.2">
      <c r="A1" s="1" t="s">
        <v>147</v>
      </c>
    </row>
    <row r="2" spans="1:6" x14ac:dyDescent="0.2">
      <c r="A2" s="1" t="s">
        <v>154</v>
      </c>
    </row>
    <row r="4" spans="1:6" x14ac:dyDescent="0.2">
      <c r="B4" t="s">
        <v>182</v>
      </c>
      <c r="C4" s="77"/>
    </row>
    <row r="5" spans="1:6" x14ac:dyDescent="0.2">
      <c r="B5" t="s">
        <v>173</v>
      </c>
      <c r="C5" s="77"/>
    </row>
    <row r="6" spans="1:6" x14ac:dyDescent="0.2">
      <c r="B6" t="s">
        <v>288</v>
      </c>
      <c r="C6" s="77"/>
    </row>
    <row r="7" spans="1:6" x14ac:dyDescent="0.2">
      <c r="B7" t="s">
        <v>286</v>
      </c>
      <c r="C7" s="187"/>
    </row>
    <row r="10" spans="1:6" x14ac:dyDescent="0.2">
      <c r="B10" t="s">
        <v>6</v>
      </c>
      <c r="C10" s="65" t="str">
        <f>IF(start_date="","",IF(C4="",start_date,C4))</f>
        <v/>
      </c>
    </row>
    <row r="11" spans="1:6" x14ac:dyDescent="0.2">
      <c r="B11" t="s">
        <v>148</v>
      </c>
      <c r="C11" s="65" t="str">
        <f>IF(start_date="","",IF(C5="",EOMONTH(DATE(YEAR(start_date),MONTH(start_date)+grant_term,1),-1),C5))</f>
        <v/>
      </c>
    </row>
    <row r="13" spans="1:6" x14ac:dyDescent="0.2">
      <c r="B13" s="66" t="s">
        <v>157</v>
      </c>
      <c r="C13" s="67" t="s">
        <v>142</v>
      </c>
      <c r="D13" s="68" t="s">
        <v>143</v>
      </c>
      <c r="E13" s="68" t="s">
        <v>144</v>
      </c>
      <c r="F13" s="68" t="s">
        <v>170</v>
      </c>
    </row>
    <row r="14" spans="1:6" x14ac:dyDescent="0.2">
      <c r="B14" s="64"/>
      <c r="C14" s="69"/>
      <c r="D14" s="70"/>
      <c r="E14" s="71"/>
    </row>
    <row r="15" spans="1:6" x14ac:dyDescent="0.2">
      <c r="B15" s="72" t="s">
        <v>158</v>
      </c>
      <c r="C15" s="73" t="str">
        <f>Rev_Start_Date</f>
        <v/>
      </c>
      <c r="D15" s="74" t="str">
        <f>IFERROR(IF(end_period_1+1&gt;end_date,"",end_period_1+1),"")</f>
        <v/>
      </c>
      <c r="E15" s="74" t="str">
        <f>IFERROR(IF(end_period_2+1&gt;end_date,"",end_period_2+1),"")</f>
        <v/>
      </c>
      <c r="F15" s="74" t="str">
        <f>IFERROR(IF(end_period_3+1&gt;end_date,"",end_period_3+1),"")</f>
        <v/>
      </c>
    </row>
    <row r="16" spans="1:6" x14ac:dyDescent="0.2">
      <c r="B16" s="72" t="s">
        <v>159</v>
      </c>
      <c r="C16" s="73" t="str">
        <f>IF('Financial Summary &amp; Reporting'!$V$6="","",MIN('Financial Summary &amp; Reporting'!$V$6,end_date))</f>
        <v/>
      </c>
      <c r="D16" s="74" t="str">
        <f>IFERROR(IF('Financial Summary &amp; Reporting'!$AY$6="","",MIN('Financial Summary &amp; Reporting'!$AY$6,end_date)),"")</f>
        <v/>
      </c>
      <c r="E16" s="74" t="str">
        <f>IFERROR(IF('Financial Summary &amp; Reporting'!$CJ$6="","",MIN('Financial Summary &amp; Reporting'!$CJ$6,end_date)),"")</f>
        <v/>
      </c>
      <c r="F16" s="74" t="str">
        <f>IFERROR(IF('Financial Summary &amp; Reporting'!$DY$6="","",MIN(end_date,'Financial Summary &amp; Reporting'!$DY$6)),"")</f>
        <v/>
      </c>
    </row>
    <row r="17" spans="1:8" x14ac:dyDescent="0.2">
      <c r="B17" s="75" t="s">
        <v>160</v>
      </c>
      <c r="C17" s="76" t="str">
        <f>IF(OR(C15="",C16=""),"",DAYS360(C$15,C$16,FALSE)/30)</f>
        <v/>
      </c>
      <c r="D17" s="76" t="str">
        <f>IF(OR(D15="",D16=""),"",DAYS360(D$15,D$16,FALSE)/30)</f>
        <v/>
      </c>
      <c r="E17" s="76" t="str">
        <f>IF(OR(E15="",E16=""),"",DAYS360(E$15,E$16,FALSE)/30)</f>
        <v/>
      </c>
      <c r="F17" s="76" t="str">
        <f>IF(OR(F15="",F16=""),"",DAYS360(F$15,F$16,FALSE)/30)</f>
        <v/>
      </c>
    </row>
    <row r="19" spans="1:8" x14ac:dyDescent="0.2">
      <c r="E19" t="s">
        <v>313</v>
      </c>
    </row>
    <row r="20" spans="1:8" x14ac:dyDescent="0.2">
      <c r="B20" t="s">
        <v>200</v>
      </c>
      <c r="E20" t="s">
        <v>303</v>
      </c>
      <c r="H20" t="s">
        <v>293</v>
      </c>
    </row>
    <row r="21" spans="1:8" x14ac:dyDescent="0.2">
      <c r="B21" s="64" t="s">
        <v>199</v>
      </c>
      <c r="C21" s="65"/>
      <c r="E21" t="s">
        <v>320</v>
      </c>
      <c r="H21" t="s">
        <v>295</v>
      </c>
    </row>
    <row r="22" spans="1:8" x14ac:dyDescent="0.2">
      <c r="B22" s="64" t="s">
        <v>180</v>
      </c>
      <c r="E22" t="s">
        <v>304</v>
      </c>
      <c r="H22" t="s">
        <v>296</v>
      </c>
    </row>
    <row r="23" spans="1:8" x14ac:dyDescent="0.2">
      <c r="B23" s="64" t="s">
        <v>165</v>
      </c>
      <c r="E23" t="s">
        <v>305</v>
      </c>
      <c r="H23" t="s">
        <v>298</v>
      </c>
    </row>
    <row r="24" spans="1:8" x14ac:dyDescent="0.2">
      <c r="B24" s="64" t="s">
        <v>166</v>
      </c>
      <c r="E24" t="s">
        <v>306</v>
      </c>
      <c r="H24" t="s">
        <v>299</v>
      </c>
    </row>
    <row r="25" spans="1:8" x14ac:dyDescent="0.2">
      <c r="B25" s="64" t="s">
        <v>179</v>
      </c>
      <c r="E25" t="s">
        <v>302</v>
      </c>
      <c r="H25" t="s">
        <v>297</v>
      </c>
    </row>
    <row r="26" spans="1:8" x14ac:dyDescent="0.2">
      <c r="B26" s="64"/>
      <c r="H26" t="s">
        <v>300</v>
      </c>
    </row>
    <row r="27" spans="1:8" x14ac:dyDescent="0.2">
      <c r="H27" t="s">
        <v>301</v>
      </c>
    </row>
    <row r="28" spans="1:8" x14ac:dyDescent="0.2">
      <c r="H28" t="s">
        <v>294</v>
      </c>
    </row>
    <row r="29" spans="1:8" x14ac:dyDescent="0.2">
      <c r="H29" t="s">
        <v>302</v>
      </c>
    </row>
    <row r="32" spans="1:8" x14ac:dyDescent="0.2">
      <c r="A32" s="1" t="s">
        <v>265</v>
      </c>
    </row>
    <row r="33" spans="1:3" x14ac:dyDescent="0.2">
      <c r="B33" t="s">
        <v>266</v>
      </c>
      <c r="C33" t="s">
        <v>267</v>
      </c>
    </row>
    <row r="48" spans="1:3" x14ac:dyDescent="0.2">
      <c r="A48" s="1" t="s">
        <v>233</v>
      </c>
    </row>
    <row r="50" spans="2:5" x14ac:dyDescent="0.2">
      <c r="B50" s="168" t="s">
        <v>247</v>
      </c>
      <c r="C50" s="168" t="s">
        <v>248</v>
      </c>
      <c r="D50" s="168" t="s">
        <v>249</v>
      </c>
      <c r="E50" s="168" t="s">
        <v>252</v>
      </c>
    </row>
    <row r="51" spans="2:5" x14ac:dyDescent="0.2">
      <c r="B51" t="s">
        <v>234</v>
      </c>
      <c r="C51" s="167">
        <f>200000*1.15</f>
        <v>229999.99999999997</v>
      </c>
      <c r="D51" t="s">
        <v>250</v>
      </c>
      <c r="E51" t="s">
        <v>259</v>
      </c>
    </row>
    <row r="52" spans="2:5" x14ac:dyDescent="0.2">
      <c r="B52" t="s">
        <v>235</v>
      </c>
      <c r="C52" s="165">
        <f>50000*1.15</f>
        <v>57499.999999999993</v>
      </c>
      <c r="D52" t="s">
        <v>251</v>
      </c>
      <c r="E52" t="s">
        <v>259</v>
      </c>
    </row>
    <row r="54" spans="2:5" x14ac:dyDescent="0.2">
      <c r="B54" s="6" t="s">
        <v>236</v>
      </c>
      <c r="C54" s="165">
        <v>0</v>
      </c>
    </row>
    <row r="55" spans="2:5" x14ac:dyDescent="0.2">
      <c r="B55" t="s">
        <v>237</v>
      </c>
      <c r="C55" s="166">
        <v>0.15</v>
      </c>
    </row>
    <row r="57" spans="2:5" x14ac:dyDescent="0.2">
      <c r="B57" t="s">
        <v>238</v>
      </c>
      <c r="C57" s="165">
        <v>300000</v>
      </c>
      <c r="D57" t="s">
        <v>260</v>
      </c>
    </row>
    <row r="58" spans="2:5" x14ac:dyDescent="0.2">
      <c r="B58" t="s">
        <v>262</v>
      </c>
      <c r="C58" s="165">
        <v>250000</v>
      </c>
      <c r="D58" t="s">
        <v>261</v>
      </c>
    </row>
    <row r="59" spans="2:5" x14ac:dyDescent="0.2">
      <c r="B59" t="s">
        <v>263</v>
      </c>
      <c r="C59" s="166">
        <v>0.4</v>
      </c>
      <c r="D59" t="s">
        <v>264</v>
      </c>
    </row>
    <row r="61" spans="2:5" x14ac:dyDescent="0.2">
      <c r="B61" t="s">
        <v>239</v>
      </c>
      <c r="C61" s="165">
        <v>15000</v>
      </c>
      <c r="D61" t="s">
        <v>253</v>
      </c>
    </row>
    <row r="63" spans="2:5" x14ac:dyDescent="0.2">
      <c r="B63" t="s">
        <v>240</v>
      </c>
      <c r="C63" s="165">
        <v>20000</v>
      </c>
      <c r="D63" t="s">
        <v>254</v>
      </c>
    </row>
    <row r="64" spans="2:5" x14ac:dyDescent="0.2">
      <c r="B64" t="s">
        <v>241</v>
      </c>
      <c r="C64" s="166">
        <v>0.25</v>
      </c>
      <c r="D64" t="s">
        <v>255</v>
      </c>
    </row>
    <row r="66" spans="2:5" x14ac:dyDescent="0.2">
      <c r="B66" t="s">
        <v>242</v>
      </c>
      <c r="C66" s="165">
        <v>35000</v>
      </c>
      <c r="D66" t="s">
        <v>256</v>
      </c>
    </row>
    <row r="67" spans="2:5" x14ac:dyDescent="0.2">
      <c r="B67" s="188" t="s">
        <v>243</v>
      </c>
      <c r="C67" s="166">
        <v>0.5</v>
      </c>
      <c r="D67" t="s">
        <v>257</v>
      </c>
      <c r="E67" t="s">
        <v>314</v>
      </c>
    </row>
    <row r="69" spans="2:5" x14ac:dyDescent="0.2">
      <c r="B69" t="s">
        <v>244</v>
      </c>
      <c r="C69" s="165">
        <v>25000</v>
      </c>
      <c r="E69" t="s">
        <v>246</v>
      </c>
    </row>
    <row r="71" spans="2:5" x14ac:dyDescent="0.2">
      <c r="B71" t="s">
        <v>245</v>
      </c>
      <c r="C71" s="165">
        <v>10000</v>
      </c>
      <c r="D71" t="s">
        <v>258</v>
      </c>
    </row>
    <row r="73" spans="2:5" x14ac:dyDescent="0.2">
      <c r="B73" t="str">
        <f>E21</f>
        <v>^Conference/Collaboration Travel</v>
      </c>
      <c r="C73" s="165">
        <v>5000</v>
      </c>
      <c r="D73" t="s">
        <v>309</v>
      </c>
    </row>
    <row r="75" spans="2:5" x14ac:dyDescent="0.2">
      <c r="B75" t="s">
        <v>311</v>
      </c>
      <c r="C75" s="165">
        <v>15000</v>
      </c>
      <c r="D75" t="s">
        <v>312</v>
      </c>
    </row>
  </sheetData>
  <phoneticPr fontId="7" type="noConversion"/>
  <dataValidations count="3">
    <dataValidation type="list" allowBlank="1" showInputMessage="1" showErrorMessage="1" sqref="C6" xr:uid="{9D60CEBE-1A47-44FA-98D3-04A3AC4061D3}">
      <formula1>"Yes, No"</formula1>
    </dataValidation>
    <dataValidation type="custom" allowBlank="1" showInputMessage="1" showErrorMessage="1" sqref="C51:C70 C73 C75" xr:uid="{950C0A59-1C74-4FE2-9776-A42809A92DD6}">
      <formula1>"'"</formula1>
    </dataValidation>
    <dataValidation type="custom" allowBlank="1" showInputMessage="1" showErrorMessage="1" sqref="C71" xr:uid="{BE3F138D-34EB-4289-A73D-B030A1200788}">
      <formula1>"."</formula1>
    </dataValidation>
  </dataValidations>
  <pageMargins left="0.7" right="0.7" top="0.75" bottom="0.75" header="0.3" footer="0.3"/>
  <pageSetup orientation="portrait" horizontalDpi="1200" verticalDpi="1200" r:id="rId1"/>
  <customProperties>
    <customPr name="f68fe3f8b" r:id="rId2"/>
  </customProperties>
  <tableParts count="3">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B7F62-6FDC-4B15-B15E-448EE82E0A8B}">
  <sheetPr codeName="Sheet3">
    <tabColor rgb="FFCFDEAC"/>
    <outlinePr showOutlineSymbols="0"/>
  </sheetPr>
  <dimension ref="A1:AB47"/>
  <sheetViews>
    <sheetView showOutlineSymbols="0" zoomScaleNormal="100" workbookViewId="0">
      <selection activeCell="B7" sqref="B7"/>
    </sheetView>
  </sheetViews>
  <sheetFormatPr defaultColWidth="8.85546875" defaultRowHeight="12.75" outlineLevelRow="1" outlineLevelCol="1" x14ac:dyDescent="0.2"/>
  <cols>
    <col min="1" max="1" width="20.5703125" style="5" customWidth="1"/>
    <col min="2" max="2" width="26.42578125" customWidth="1"/>
    <col min="3" max="3" width="27.5703125" customWidth="1"/>
    <col min="4" max="4" width="2.5703125" customWidth="1"/>
    <col min="5" max="5" width="11.42578125" customWidth="1"/>
    <col min="6" max="6" width="10.5703125" customWidth="1"/>
    <col min="7" max="7" width="13.5703125" customWidth="1"/>
    <col min="8" max="8" width="2.5703125" customWidth="1" outlineLevel="1"/>
    <col min="9" max="10" width="12.5703125" customWidth="1" outlineLevel="1"/>
    <col min="11" max="11" width="13.5703125" customWidth="1" outlineLevel="1"/>
    <col min="12" max="12" width="2.5703125" customWidth="1"/>
    <col min="13" max="13" width="10.42578125" customWidth="1"/>
    <col min="14" max="14" width="10.42578125" customWidth="1" outlineLevel="1"/>
    <col min="15" max="15" width="2.5703125" customWidth="1"/>
    <col min="16" max="16" width="10" customWidth="1"/>
    <col min="17" max="17" width="2.5703125" customWidth="1"/>
    <col min="18" max="18" width="10.42578125" customWidth="1"/>
    <col min="19" max="19" width="8.85546875" customWidth="1" outlineLevel="1"/>
    <col min="20" max="20" width="2.5703125" customWidth="1"/>
    <col min="21" max="21" width="10" customWidth="1"/>
    <col min="22" max="22" width="2.5703125" customWidth="1"/>
    <col min="23" max="23" width="10.42578125" customWidth="1"/>
    <col min="24" max="24" width="10.42578125" customWidth="1" outlineLevel="1"/>
    <col min="25" max="25" width="2.5703125" customWidth="1"/>
    <col min="26" max="26" width="10" customWidth="1"/>
  </cols>
  <sheetData>
    <row r="1" spans="1:28" x14ac:dyDescent="0.2">
      <c r="A1" s="15" t="str">
        <f>PROPER(grantee_org)</f>
        <v/>
      </c>
      <c r="K1" s="9"/>
      <c r="P1" s="21"/>
      <c r="AB1">
        <f>ROUND(IF(AND($C9="Yes",$E9&gt;=250000),MIN($E9*$F9,12500),MIN(E9*MIN(F9,0.25),20000)),0)</f>
        <v>0</v>
      </c>
    </row>
    <row r="2" spans="1:28" x14ac:dyDescent="0.2">
      <c r="A2" s="15" t="str">
        <f>PROPER(proj_title)</f>
        <v/>
      </c>
      <c r="G2" s="9"/>
      <c r="I2" s="20"/>
    </row>
    <row r="3" spans="1:28" x14ac:dyDescent="0.2">
      <c r="A3" s="15" t="s">
        <v>282</v>
      </c>
    </row>
    <row r="4" spans="1:28" x14ac:dyDescent="0.2">
      <c r="A4" s="169" t="str">
        <f>TEXT(start_date,"m/d/yy")&amp;" to "&amp;(TEXT(EOMONTH(start_date,grant_term-1),"m/d/yy"))</f>
        <v>1/0/00 to 12/31/00</v>
      </c>
      <c r="B4" s="8"/>
      <c r="C4" s="8"/>
    </row>
    <row r="5" spans="1:28" x14ac:dyDescent="0.2">
      <c r="A5" s="40">
        <f>grant_amount</f>
        <v>0</v>
      </c>
      <c r="I5" s="20"/>
    </row>
    <row r="7" spans="1:28" x14ac:dyDescent="0.2">
      <c r="E7" s="17" t="str">
        <f>"Year 1: "&amp;TEXT(start_date,"m-yy")&amp;" to "&amp;TEXT(EOMONTH(start_date,11),"m-yy")&amp;" Assumptions"</f>
        <v>Year 1: 1-00 to 12-00 Assumptions</v>
      </c>
      <c r="F7" s="16"/>
      <c r="G7" s="16"/>
      <c r="I7" s="17" t="str">
        <f>IF(grant_term&gt;12,"Year 2: "&amp;TEXT(EOMONTH(start_date,12),"m-yy")&amp;" to "&amp;TEXT(EOMONTH(start_date,23),"m-yy")&amp;" Assumptions","N/A 1 yr grant")</f>
        <v>N/A 1 yr grant</v>
      </c>
      <c r="J7" s="16"/>
      <c r="K7" s="16"/>
      <c r="M7" s="23"/>
      <c r="N7" s="23"/>
    </row>
    <row r="8" spans="1:28" ht="54" customHeight="1" x14ac:dyDescent="0.2">
      <c r="A8" s="15" t="s">
        <v>14</v>
      </c>
      <c r="B8" s="1" t="s">
        <v>15</v>
      </c>
      <c r="C8" s="22" t="s">
        <v>85</v>
      </c>
      <c r="D8" s="1"/>
      <c r="E8" s="18" t="s">
        <v>270</v>
      </c>
      <c r="F8" s="18" t="s">
        <v>17</v>
      </c>
      <c r="G8" s="18" t="str">
        <f>"Fringe Rate (Max "&amp;TEXT(Max_FR, "#%")&amp;")"</f>
        <v>Fringe Rate (Max 40%)</v>
      </c>
      <c r="H8" s="1"/>
      <c r="I8" s="18" t="s">
        <v>270</v>
      </c>
      <c r="J8" s="18" t="s">
        <v>17</v>
      </c>
      <c r="K8" s="18" t="str">
        <f>"Fringe Rate (Max "&amp;TEXT(Max_FR, "#%")&amp;")"</f>
        <v>Fringe Rate (Max 40%)</v>
      </c>
      <c r="L8" s="9"/>
      <c r="M8" s="18" t="s">
        <v>18</v>
      </c>
      <c r="N8" s="18" t="s">
        <v>19</v>
      </c>
      <c r="P8" s="18" t="s">
        <v>20</v>
      </c>
      <c r="Q8" s="18"/>
      <c r="R8" s="18" t="s">
        <v>21</v>
      </c>
      <c r="S8" s="18" t="s">
        <v>22</v>
      </c>
      <c r="T8" s="18"/>
      <c r="U8" s="18" t="s">
        <v>23</v>
      </c>
      <c r="V8" s="9"/>
      <c r="W8" s="18" t="s">
        <v>24</v>
      </c>
      <c r="X8" s="18" t="s">
        <v>25</v>
      </c>
      <c r="Z8" s="18" t="s">
        <v>26</v>
      </c>
    </row>
    <row r="9" spans="1:28" ht="15" x14ac:dyDescent="0.25">
      <c r="A9" s="5" t="s">
        <v>269</v>
      </c>
      <c r="B9" s="32"/>
      <c r="C9" s="33"/>
      <c r="E9" s="35"/>
      <c r="F9" s="36"/>
      <c r="G9" s="186"/>
      <c r="I9" s="38" t="str">
        <f>IF(grant_term="","",IF(grant_term=12,"N/A",IF(grant_term=24,"Please Input")))</f>
        <v>N/A</v>
      </c>
      <c r="J9" s="39" t="str">
        <f>IF(grant_term="","",IF(grant_term=12,"N/A",IF(grant_term=24,"Please Input")))</f>
        <v>N/A</v>
      </c>
      <c r="K9" s="47" t="str">
        <f>IF(grant_term="","",IF(grant_term=12,"N/A",IF(grant_term=24,"Please Input")))</f>
        <v>N/A</v>
      </c>
      <c r="M9" s="182" cm="1">
        <f t="array" ref="M9">ROUND(IF($C9="TT",TT_year1_sal,
IF($C9="NT",NT_year1_sal,IF($C9="PD",PD_year1_sal,
IF($C9="",0)))),0)</f>
        <v>0</v>
      </c>
      <c r="N9" s="182" cm="1">
        <f t="array" ref="N9">IFERROR(ROUND(
IF($C9="TT",TT_year2_sal,
IF($C9="NT",NT_year2_sal, IF($C9="PD",PD_year2_sal,
IF($C9="",0)))),0),"N/A")</f>
        <v>0</v>
      </c>
      <c r="O9" s="9"/>
      <c r="P9" s="170">
        <f>SUBTOTAL(9,M9:O9)</f>
        <v>0</v>
      </c>
      <c r="Q9" s="9"/>
      <c r="R9" s="170">
        <f>IFERROR(ROUND(M9*G9,0),0)</f>
        <v>0</v>
      </c>
      <c r="S9" s="170">
        <f>IFERROR(ROUND(N9*K9,0),0)</f>
        <v>0</v>
      </c>
      <c r="T9" s="9"/>
      <c r="U9" s="170">
        <f>SUBTOTAL(9,R9:T9)</f>
        <v>0</v>
      </c>
      <c r="V9" s="9"/>
      <c r="W9" s="170">
        <f>M9+R9</f>
        <v>0</v>
      </c>
      <c r="X9" s="170" t="str">
        <f>IFERROR(IF(grant_term=12,"N/A",N9+S9),0)</f>
        <v>N/A</v>
      </c>
      <c r="Y9" s="9"/>
      <c r="Z9" s="170">
        <f>SUM(W9:Y9)</f>
        <v>0</v>
      </c>
    </row>
    <row r="10" spans="1:28" ht="15" x14ac:dyDescent="0.25">
      <c r="A10" s="5" t="s">
        <v>27</v>
      </c>
      <c r="B10" s="32"/>
      <c r="C10" s="33"/>
      <c r="E10" s="37"/>
      <c r="F10" s="36"/>
      <c r="G10" s="186"/>
      <c r="I10" s="38" t="str">
        <f>IF(grant_term="","",IF(grant_term=12,"N/A",IF(grant_term=24,"Please Input")))</f>
        <v>N/A</v>
      </c>
      <c r="J10" s="39" t="str">
        <f>IF(grant_term="","",IF(grant_term=12,"N/A",IF(grant_term=24,"Please Input")))</f>
        <v>N/A</v>
      </c>
      <c r="K10" s="47" t="str">
        <f>IF(grant_term="","",IF(grant_term=12,"N/A",IF(grant_term=24,"Please Input")))</f>
        <v>N/A</v>
      </c>
      <c r="M10" s="171" cm="1">
        <f t="array" ref="M10">ROUND(IF($C10="TT",TT_year1_sal,
IF($C10="NT",NT_year1_sal,IF($C10="PD",PD_year1_sal,
IF($C10="",0)))),0)</f>
        <v>0</v>
      </c>
      <c r="N10" s="171" cm="1">
        <f t="array" ref="N10">IFERROR(ROUND(
IF($C10="TT",TT_year2_sal,
IF($C10="NT",NT_year2_sal, IF($C10="PD",PD_year2_sal,
IF($C10="",0)))),0),"N/A")</f>
        <v>0</v>
      </c>
      <c r="O10" s="9"/>
      <c r="P10" s="171">
        <f>SUBTOTAL(9,M10:O10)</f>
        <v>0</v>
      </c>
      <c r="Q10" s="9"/>
      <c r="R10" s="171">
        <f>IFERROR(ROUND(M10*G10,0),0)</f>
        <v>0</v>
      </c>
      <c r="S10" s="171">
        <f>IFERROR(ROUND(N10*K10,0),0)</f>
        <v>0</v>
      </c>
      <c r="T10" s="9"/>
      <c r="U10" s="171">
        <f>SUBTOTAL(9,R10:T10)</f>
        <v>0</v>
      </c>
      <c r="V10" s="9"/>
      <c r="W10" s="171">
        <f>M10+R10</f>
        <v>0</v>
      </c>
      <c r="X10" s="171" t="str">
        <f>IFERROR(IF(grant_term=12,"N/A",N10+S10),0)</f>
        <v>N/A</v>
      </c>
      <c r="Y10" s="9"/>
      <c r="Z10" s="171">
        <f>SUM(W10:Y10)</f>
        <v>0</v>
      </c>
    </row>
    <row r="11" spans="1:28" ht="15" x14ac:dyDescent="0.25">
      <c r="A11" s="5" t="s">
        <v>28</v>
      </c>
      <c r="B11" s="32"/>
      <c r="C11" s="33"/>
      <c r="E11" s="37"/>
      <c r="F11" s="36"/>
      <c r="G11" s="186"/>
      <c r="I11" s="38" t="str">
        <f>IF(grant_term="","",IF(grant_term=12,"N/A",IF(grant_term=24,"Please Input")))</f>
        <v>N/A</v>
      </c>
      <c r="J11" s="39" t="str">
        <f>IF(grant_term="","",IF(grant_term=12,"N/A",IF(grant_term=24,"Please Input")))</f>
        <v>N/A</v>
      </c>
      <c r="K11" s="47" t="str">
        <f>IF(grant_term="","",IF(grant_term=12,"N/A",IF(grant_term=24,"Please Input")))</f>
        <v>N/A</v>
      </c>
      <c r="M11" s="171" cm="1">
        <f t="array" ref="M11">ROUND(IF($C11="TT",TT_year1_sal,
IF($C11="NT",NT_year1_sal,IF($C11="PD",PD_year1_sal,
IF($C11="",0)))),0)</f>
        <v>0</v>
      </c>
      <c r="N11" s="171" cm="1">
        <f t="array" ref="N11">IFERROR(ROUND(
IF($C11="TT",TT_year2_sal,
IF($C11="NT",NT_year2_sal, IF($C11="PD",PD_year2_sal,
IF($C11="",0)))),0),"N/A")</f>
        <v>0</v>
      </c>
      <c r="O11" s="9"/>
      <c r="P11" s="171">
        <f>SUBTOTAL(9,M11:O11)</f>
        <v>0</v>
      </c>
      <c r="Q11" s="9"/>
      <c r="R11" s="171">
        <f>IFERROR(ROUND(M11*G11,0),0)</f>
        <v>0</v>
      </c>
      <c r="S11" s="171">
        <f>IFERROR(ROUND(N11*K11,0),0)</f>
        <v>0</v>
      </c>
      <c r="T11" s="9"/>
      <c r="U11" s="171">
        <f>SUBTOTAL(9,R11:T11)</f>
        <v>0</v>
      </c>
      <c r="V11" s="9"/>
      <c r="W11" s="171">
        <f>M11+R11</f>
        <v>0</v>
      </c>
      <c r="X11" s="171" t="str">
        <f>IFERROR(IF(grant_term=12,"N/A",N11+S11),0)</f>
        <v>N/A</v>
      </c>
      <c r="Y11" s="9"/>
      <c r="Z11" s="171">
        <f>SUM(W11:Y11)</f>
        <v>0</v>
      </c>
    </row>
    <row r="12" spans="1:28" ht="6" customHeight="1" x14ac:dyDescent="0.2">
      <c r="C12" s="19"/>
      <c r="M12" s="9"/>
      <c r="N12" s="9"/>
      <c r="O12" s="9"/>
      <c r="P12" s="9"/>
      <c r="Q12" s="9"/>
      <c r="R12" s="9"/>
      <c r="S12" s="9"/>
      <c r="T12" s="9"/>
      <c r="U12" s="9"/>
      <c r="V12" s="9"/>
      <c r="W12" s="9"/>
      <c r="X12" s="9"/>
      <c r="Y12" s="9"/>
      <c r="Z12" s="9"/>
    </row>
    <row r="13" spans="1:28" s="1" customFormat="1" ht="15" x14ac:dyDescent="0.25">
      <c r="A13" s="172" t="s">
        <v>29</v>
      </c>
      <c r="B13" s="173"/>
      <c r="C13" s="174"/>
      <c r="D13" s="173"/>
      <c r="E13" s="173"/>
      <c r="F13" s="173"/>
      <c r="G13" s="173"/>
      <c r="H13" s="173"/>
      <c r="I13" s="173"/>
      <c r="J13" s="173"/>
      <c r="K13" s="175"/>
      <c r="M13" s="183">
        <f>SUBTOTAL(9,M9:M12)</f>
        <v>0</v>
      </c>
      <c r="N13" s="171">
        <f>SUBTOTAL(9,N9:N12)</f>
        <v>0</v>
      </c>
      <c r="O13" s="12"/>
      <c r="P13" s="171">
        <f>SUM(P9:P12)</f>
        <v>0</v>
      </c>
      <c r="Q13" s="12"/>
      <c r="R13" s="171">
        <f>SUBTOTAL(9,R9:R12)</f>
        <v>0</v>
      </c>
      <c r="S13" s="171">
        <f>SUBTOTAL(9,S9:S12)</f>
        <v>0</v>
      </c>
      <c r="T13" s="12"/>
      <c r="U13" s="171">
        <f>SUM(U9:U12)</f>
        <v>0</v>
      </c>
      <c r="V13" s="12"/>
      <c r="W13" s="171">
        <f>SUBTOTAL(9,W9:W12)</f>
        <v>0</v>
      </c>
      <c r="X13" s="171">
        <f>SUBTOTAL(9,X9:X12)</f>
        <v>0</v>
      </c>
      <c r="Y13" s="12"/>
      <c r="Z13" s="171">
        <f>SUBTOTAL(9,Z9:Z12)</f>
        <v>0</v>
      </c>
    </row>
    <row r="14" spans="1:28" x14ac:dyDescent="0.2">
      <c r="C14" s="19"/>
      <c r="M14" s="9"/>
      <c r="N14" s="9"/>
      <c r="O14" s="9"/>
      <c r="P14" s="9"/>
      <c r="Q14" s="9"/>
      <c r="R14" s="9"/>
      <c r="S14" s="9"/>
      <c r="T14" s="9"/>
      <c r="U14" s="9"/>
      <c r="V14" s="9"/>
      <c r="W14" s="9"/>
      <c r="X14" s="9"/>
      <c r="Y14" s="9"/>
      <c r="Z14" s="9"/>
    </row>
    <row r="15" spans="1:28" ht="38.25" x14ac:dyDescent="0.2">
      <c r="A15" s="15" t="s">
        <v>289</v>
      </c>
      <c r="B15" s="1" t="s">
        <v>15</v>
      </c>
      <c r="C15" s="22"/>
      <c r="D15" s="1"/>
      <c r="E15" s="18" t="s">
        <v>270</v>
      </c>
      <c r="F15" s="18" t="s">
        <v>17</v>
      </c>
      <c r="G15" s="18" t="str">
        <f>"Fringe Rate (Max "&amp;TEXT(Max_FR, "#%")&amp;")"</f>
        <v>Fringe Rate (Max 40%)</v>
      </c>
      <c r="H15" s="1"/>
      <c r="I15" s="18" t="s">
        <v>270</v>
      </c>
      <c r="J15" s="18" t="s">
        <v>17</v>
      </c>
      <c r="K15" s="18" t="str">
        <f>"Fringe Rate (Max "&amp;TEXT(Max_FR, "#%")&amp;")"</f>
        <v>Fringe Rate (Max 40%)</v>
      </c>
      <c r="L15" s="9"/>
      <c r="M15" s="18"/>
      <c r="N15" s="18"/>
      <c r="P15" s="18"/>
      <c r="Q15" s="18"/>
      <c r="R15" s="18"/>
      <c r="S15" s="18"/>
      <c r="T15" s="18"/>
      <c r="U15" s="18"/>
      <c r="V15" s="9"/>
      <c r="W15" s="18"/>
      <c r="X15" s="18"/>
      <c r="Z15" s="18"/>
    </row>
    <row r="16" spans="1:28" ht="15" x14ac:dyDescent="0.25">
      <c r="A16" s="5" t="s">
        <v>269</v>
      </c>
      <c r="B16" s="32"/>
      <c r="C16" s="41"/>
      <c r="E16" s="35"/>
      <c r="F16" s="36"/>
      <c r="G16" s="186"/>
      <c r="I16" s="38" t="str">
        <f>IF(grant_term="","",IF(grant_term=12,"N/A",IF(grant_term=24,"Please Input")))</f>
        <v>N/A</v>
      </c>
      <c r="J16" s="39" t="str">
        <f>IF(grant_term="","",IF(grant_term=12,"N/A",IF(grant_term=24,"Please Input")))</f>
        <v>N/A</v>
      </c>
      <c r="K16" s="47" t="str">
        <f>IF(grant_term="","",IF(grant_term=12,"N/A",IF(grant_term=24,"Please Input")))</f>
        <v>N/A</v>
      </c>
      <c r="M16" s="182">
        <f t="shared" ref="M16:M18" si="0">ROUND($E16*$F16,0)</f>
        <v>0</v>
      </c>
      <c r="N16" s="182">
        <f>IFERROR(ROUND(IF(grant_term=12,"N/A",$I16*$J16),0),0)</f>
        <v>0</v>
      </c>
      <c r="O16" s="9"/>
      <c r="P16" s="170">
        <f t="shared" ref="P16" si="1">SUBTOTAL(9,M16:O16)</f>
        <v>0</v>
      </c>
      <c r="Q16" s="9"/>
      <c r="R16" s="170">
        <f>IFERROR(ROUND(M16*G16,0),0)</f>
        <v>0</v>
      </c>
      <c r="S16" s="170">
        <f t="shared" ref="S16" si="2">IFERROR(ROUND(N16*K16,0),0)</f>
        <v>0</v>
      </c>
      <c r="T16" s="9"/>
      <c r="U16" s="170">
        <f t="shared" ref="U16" si="3">SUBTOTAL(9,R16:T16)</f>
        <v>0</v>
      </c>
      <c r="V16" s="9"/>
      <c r="W16" s="170">
        <f t="shared" ref="W16" si="4">M16+R16</f>
        <v>0</v>
      </c>
      <c r="X16" s="170" t="str">
        <f>IFERROR(IF(grant_term=12,"N/A",N16+S16),0)</f>
        <v>N/A</v>
      </c>
      <c r="Y16" s="9"/>
      <c r="Z16" s="170">
        <f>SUM(W16:Y16)</f>
        <v>0</v>
      </c>
    </row>
    <row r="17" spans="1:26" ht="15" x14ac:dyDescent="0.25">
      <c r="A17" s="5" t="s">
        <v>27</v>
      </c>
      <c r="B17" s="32"/>
      <c r="C17" s="41"/>
      <c r="E17" s="37"/>
      <c r="F17" s="36"/>
      <c r="G17" s="186"/>
      <c r="I17" s="38" t="str">
        <f>IF(grant_term="","",IF(grant_term=12,"N/A",IF(grant_term=24,"Please Input")))</f>
        <v>N/A</v>
      </c>
      <c r="J17" s="39" t="str">
        <f>IF(grant_term="","",IF(grant_term=12,"N/A",IF(grant_term=24,"Please Input")))</f>
        <v>N/A</v>
      </c>
      <c r="K17" s="47" t="str">
        <f>IF(grant_term="","",IF(grant_term=12,"N/A",IF(grant_term=24,"Please Input")))</f>
        <v>N/A</v>
      </c>
      <c r="M17" s="171">
        <f>ROUND($E17*$F17,0)</f>
        <v>0</v>
      </c>
      <c r="N17" s="171">
        <f>IFERROR(ROUND(IF(grant_term=12,"N/A",$I17*$J17),0),0)</f>
        <v>0</v>
      </c>
      <c r="O17" s="9"/>
      <c r="P17" s="171">
        <f>SUBTOTAL(9,M17:O17)</f>
        <v>0</v>
      </c>
      <c r="Q17" s="9"/>
      <c r="R17" s="171">
        <f>IFERROR(ROUND(M17*G17,0),0)</f>
        <v>0</v>
      </c>
      <c r="S17" s="171">
        <f>IFERROR(ROUND(N17*K17,0),0)</f>
        <v>0</v>
      </c>
      <c r="T17" s="9"/>
      <c r="U17" s="171">
        <f>SUBTOTAL(9,R17:T17)</f>
        <v>0</v>
      </c>
      <c r="V17" s="9"/>
      <c r="W17" s="171">
        <f>M17+R17</f>
        <v>0</v>
      </c>
      <c r="X17" s="171" t="str">
        <f>IFERROR(IF(grant_term=12,"N/A",N17+S17),0)</f>
        <v>N/A</v>
      </c>
      <c r="Y17" s="9"/>
      <c r="Z17" s="171">
        <f t="shared" ref="Z17:Z18" si="5">SUM(W17:Y17)</f>
        <v>0</v>
      </c>
    </row>
    <row r="18" spans="1:26" ht="15" x14ac:dyDescent="0.25">
      <c r="A18" s="5" t="s">
        <v>28</v>
      </c>
      <c r="B18" s="32"/>
      <c r="C18" s="41"/>
      <c r="E18" s="37"/>
      <c r="F18" s="36"/>
      <c r="G18" s="186"/>
      <c r="I18" s="38" t="str">
        <f>IF(grant_term="","",IF(grant_term=12,"N/A",IF(grant_term=24,"Please Input")))</f>
        <v>N/A</v>
      </c>
      <c r="J18" s="39" t="str">
        <f>IF(grant_term="","",IF(grant_term=12,"N/A",IF(grant_term=24,"Please Input")))</f>
        <v>N/A</v>
      </c>
      <c r="K18" s="47" t="str">
        <f>IF(grant_term="","",IF(grant_term=12,"N/A",IF(grant_term=24,"Please Input")))</f>
        <v>N/A</v>
      </c>
      <c r="M18" s="171">
        <f t="shared" si="0"/>
        <v>0</v>
      </c>
      <c r="N18" s="171">
        <f>IFERROR(ROUND(IF(grant_term=12,"N/A",$I18*$J18),0),0)</f>
        <v>0</v>
      </c>
      <c r="O18" s="9"/>
      <c r="P18" s="171">
        <f t="shared" ref="P18" si="6">SUBTOTAL(9,M18:O18)</f>
        <v>0</v>
      </c>
      <c r="Q18" s="9"/>
      <c r="R18" s="171">
        <f t="shared" ref="R18" si="7">IFERROR(ROUND(M18*G18,0),0)</f>
        <v>0</v>
      </c>
      <c r="S18" s="171">
        <f t="shared" ref="S18" si="8">IFERROR(ROUND(N18*K18,0),0)</f>
        <v>0</v>
      </c>
      <c r="T18" s="9"/>
      <c r="U18" s="171">
        <f t="shared" ref="U18" si="9">SUBTOTAL(9,R18:T18)</f>
        <v>0</v>
      </c>
      <c r="V18" s="9"/>
      <c r="W18" s="171">
        <f t="shared" ref="W18" si="10">M18+R18</f>
        <v>0</v>
      </c>
      <c r="X18" s="171" t="str">
        <f>IFERROR(IF(grant_term=12,"N/A",N18+S18),0)</f>
        <v>N/A</v>
      </c>
      <c r="Y18" s="9"/>
      <c r="Z18" s="171">
        <f t="shared" si="5"/>
        <v>0</v>
      </c>
    </row>
    <row r="19" spans="1:26" ht="6" customHeight="1" x14ac:dyDescent="0.2">
      <c r="C19" s="19"/>
      <c r="M19" s="9"/>
      <c r="N19" s="9"/>
      <c r="O19" s="9"/>
      <c r="P19" s="9"/>
      <c r="Q19" s="9"/>
      <c r="R19" s="9"/>
      <c r="S19" s="9"/>
      <c r="T19" s="9"/>
      <c r="U19" s="9"/>
      <c r="V19" s="9"/>
      <c r="W19" s="9"/>
      <c r="X19" s="9"/>
      <c r="Y19" s="9"/>
      <c r="Z19" s="9"/>
    </row>
    <row r="20" spans="1:26" s="1" customFormat="1" ht="15" x14ac:dyDescent="0.25">
      <c r="A20" s="172" t="s">
        <v>290</v>
      </c>
      <c r="B20" s="173"/>
      <c r="C20" s="174"/>
      <c r="D20" s="173"/>
      <c r="E20" s="173"/>
      <c r="F20" s="173"/>
      <c r="G20" s="173"/>
      <c r="H20" s="173"/>
      <c r="I20" s="173"/>
      <c r="J20" s="173"/>
      <c r="K20" s="175"/>
      <c r="M20" s="183">
        <f>SUBTOTAL(9,M16:M19)</f>
        <v>0</v>
      </c>
      <c r="N20" s="171">
        <f>SUBTOTAL(9,N16:N19)</f>
        <v>0</v>
      </c>
      <c r="O20" s="12"/>
      <c r="P20" s="171">
        <f>SUM(P16:P19)</f>
        <v>0</v>
      </c>
      <c r="Q20" s="12"/>
      <c r="R20" s="171">
        <f>SUBTOTAL(9,R16:R19)</f>
        <v>0</v>
      </c>
      <c r="S20" s="171">
        <f>SUBTOTAL(9,S16:S19)</f>
        <v>0</v>
      </c>
      <c r="T20" s="12"/>
      <c r="U20" s="171">
        <f>SUM(U16:U19)</f>
        <v>0</v>
      </c>
      <c r="V20" s="12"/>
      <c r="W20" s="171">
        <f>SUBTOTAL(9,W16:W19)</f>
        <v>0</v>
      </c>
      <c r="X20" s="171">
        <f>SUBTOTAL(9,X16:X19)</f>
        <v>0</v>
      </c>
      <c r="Y20" s="12"/>
      <c r="Z20" s="171">
        <f>SUBTOTAL(9,Z16:Z19)</f>
        <v>0</v>
      </c>
    </row>
    <row r="21" spans="1:26" x14ac:dyDescent="0.2">
      <c r="C21" s="19"/>
      <c r="M21" s="9"/>
      <c r="N21" s="9"/>
      <c r="O21" s="9"/>
      <c r="P21" s="9"/>
      <c r="Q21" s="9"/>
      <c r="R21" s="9"/>
      <c r="S21" s="9"/>
      <c r="T21" s="9"/>
      <c r="U21" s="9"/>
      <c r="V21" s="9"/>
      <c r="W21" s="9"/>
      <c r="X21" s="9"/>
      <c r="Y21" s="9"/>
      <c r="Z21" s="9"/>
    </row>
    <row r="22" spans="1:26" ht="25.5" x14ac:dyDescent="0.2">
      <c r="A22" s="26" t="s">
        <v>274</v>
      </c>
      <c r="B22" s="1" t="s">
        <v>317</v>
      </c>
      <c r="C22" s="22" t="s">
        <v>30</v>
      </c>
      <c r="D22" s="1"/>
      <c r="E22" s="18" t="s">
        <v>16</v>
      </c>
      <c r="F22" s="18" t="s">
        <v>17</v>
      </c>
      <c r="G22" s="18" t="str">
        <f>"Fringe Rate (Max "&amp;TEXT(Max_FR, "#%")&amp;")"</f>
        <v>Fringe Rate (Max 40%)</v>
      </c>
      <c r="H22" s="1"/>
      <c r="I22" s="18" t="s">
        <v>16</v>
      </c>
      <c r="J22" s="18" t="s">
        <v>17</v>
      </c>
      <c r="K22" s="18" t="str">
        <f>"Fringe Rate (Max "&amp;TEXT(Max_FR, "#%")&amp;")"</f>
        <v>Fringe Rate (Max 40%)</v>
      </c>
      <c r="M22" s="9"/>
      <c r="N22" s="9"/>
      <c r="O22" s="9"/>
      <c r="P22" s="9"/>
      <c r="Q22" s="9"/>
      <c r="R22" s="9"/>
      <c r="S22" s="9"/>
      <c r="T22" s="9"/>
      <c r="U22" s="9"/>
      <c r="V22" s="9"/>
      <c r="W22" s="9"/>
      <c r="X22" s="9"/>
      <c r="Y22" s="9"/>
      <c r="Z22" s="9"/>
    </row>
    <row r="23" spans="1:26" ht="15" x14ac:dyDescent="0.25">
      <c r="A23" s="5" t="s">
        <v>31</v>
      </c>
      <c r="B23" s="32"/>
      <c r="C23" s="33"/>
      <c r="E23" s="35"/>
      <c r="F23" s="36"/>
      <c r="G23" s="186"/>
      <c r="I23" s="38" t="str">
        <f>IF(grant_term="","",IF(grant_term=12,"N/A",IF(grant_term=24,"Please Input")))</f>
        <v>N/A</v>
      </c>
      <c r="J23" s="39" t="str">
        <f>IF(grant_term="","",IF(grant_term=12,"N/A",IF(grant_term=24,"Please Input")))</f>
        <v>N/A</v>
      </c>
      <c r="K23" s="47" t="str">
        <f>IF(grant_term="","",IF(grant_term=12,"N/A",IF(grant_term=24,"Please Input")))</f>
        <v>N/A</v>
      </c>
      <c r="M23" s="170" cm="1">
        <f t="array" ref="M23">IFERROR(ROUND(IF($C23="",0,IF($C23="PD",PD_year1_sal,$E23*$F23)),0),0)</f>
        <v>0</v>
      </c>
      <c r="N23" s="170" cm="1">
        <f t="array" ref="N23">IFERROR(ROUND(IF($C23="",0,IF($C23="PD",PD_year2_sal,IF(grant_term=24,$I23*$J23,0))),0),0)</f>
        <v>0</v>
      </c>
      <c r="O23" s="9"/>
      <c r="P23" s="170">
        <f t="shared" ref="P23:P28" si="11">SUBTOTAL(9,M23:O23)</f>
        <v>0</v>
      </c>
      <c r="Q23" s="9"/>
      <c r="R23" s="170">
        <f t="shared" ref="R23:R28" si="12">IFERROR(ROUND(M23*G23,0),0)</f>
        <v>0</v>
      </c>
      <c r="S23" s="170">
        <f t="shared" ref="S23:S28" si="13">IFERROR(ROUND(N23*K23,0),0)</f>
        <v>0</v>
      </c>
      <c r="T23" s="9"/>
      <c r="U23" s="170">
        <f t="shared" ref="U23:U28" si="14">SUBTOTAL(9,R23:T23)</f>
        <v>0</v>
      </c>
      <c r="V23" s="9"/>
      <c r="W23" s="170">
        <f t="shared" ref="W23:W28" si="15">M23+R23</f>
        <v>0</v>
      </c>
      <c r="X23" s="170" t="str">
        <f>IFERROR(IF(grant_term=12,"N/A",N23+S23),0)</f>
        <v>N/A</v>
      </c>
      <c r="Y23" s="9"/>
      <c r="Z23" s="170">
        <f t="shared" ref="Z23:Z28" si="16">SUM(W23:Y23)</f>
        <v>0</v>
      </c>
    </row>
    <row r="24" spans="1:26" ht="15" x14ac:dyDescent="0.25">
      <c r="A24" s="5" t="s">
        <v>32</v>
      </c>
      <c r="B24" s="32"/>
      <c r="C24" s="33"/>
      <c r="E24" s="37"/>
      <c r="F24" s="36"/>
      <c r="G24" s="186"/>
      <c r="I24" s="38" t="str">
        <f>IF(grant_term="","",IF(grant_term=12,"N/A",IF(grant_term=24,"Please Input")))</f>
        <v>N/A</v>
      </c>
      <c r="J24" s="39" t="str">
        <f>IF(grant_term="","",IF(grant_term=12,"N/A",IF(grant_term=24,"Please Input")))</f>
        <v>N/A</v>
      </c>
      <c r="K24" s="47" t="str">
        <f>IF(grant_term="","",IF(grant_term=12,"N/A",IF(grant_term=24,"Please Input")))</f>
        <v>N/A</v>
      </c>
      <c r="M24" s="171" cm="1">
        <f t="array" ref="M24">IFERROR(ROUND(IF($C24="",0,IF($C24="PD",PD_year1_sal,$E24*$F24)),0),0)</f>
        <v>0</v>
      </c>
      <c r="N24" s="171" cm="1">
        <f t="array" ref="N24">IFERROR(ROUND(IF($C24="",0,IF($C24="PD",PD_year2_sal,IF(grant_term=24,$I24*$J24,0))),0),0)</f>
        <v>0</v>
      </c>
      <c r="O24" s="9"/>
      <c r="P24" s="171">
        <f t="shared" si="11"/>
        <v>0</v>
      </c>
      <c r="Q24" s="9"/>
      <c r="R24" s="171">
        <f t="shared" si="12"/>
        <v>0</v>
      </c>
      <c r="S24" s="171">
        <f t="shared" si="13"/>
        <v>0</v>
      </c>
      <c r="T24" s="9"/>
      <c r="U24" s="171">
        <f t="shared" si="14"/>
        <v>0</v>
      </c>
      <c r="V24" s="9"/>
      <c r="W24" s="171">
        <f t="shared" si="15"/>
        <v>0</v>
      </c>
      <c r="X24" s="171" t="str">
        <f>IFERROR(IF(grant_term=12,"N/A",N24+S24),0)</f>
        <v>N/A</v>
      </c>
      <c r="Y24" s="9"/>
      <c r="Z24" s="171">
        <f t="shared" si="16"/>
        <v>0</v>
      </c>
    </row>
    <row r="25" spans="1:26" ht="15" x14ac:dyDescent="0.25">
      <c r="A25" s="5" t="s">
        <v>33</v>
      </c>
      <c r="B25" s="32"/>
      <c r="C25" s="33"/>
      <c r="E25" s="37"/>
      <c r="F25" s="36"/>
      <c r="G25" s="186"/>
      <c r="I25" s="38" t="str">
        <f>IF(grant_term="","",IF(grant_term=12,"N/A",IF(grant_term=24,"Please Input")))</f>
        <v>N/A</v>
      </c>
      <c r="J25" s="39" t="str">
        <f>IF(grant_term="","",IF(grant_term=12,"N/A",IF(grant_term=24,"Please Input")))</f>
        <v>N/A</v>
      </c>
      <c r="K25" s="47" t="str">
        <f>IF(grant_term="","",IF(grant_term=12,"N/A",IF(grant_term=24,"Please Input")))</f>
        <v>N/A</v>
      </c>
      <c r="M25" s="171" cm="1">
        <f t="array" ref="M25">IFERROR(ROUND(IF($C25="",0,IF($C25="PD",PD_year1_sal,$E25*$F25)),0),0)</f>
        <v>0</v>
      </c>
      <c r="N25" s="171" cm="1">
        <f t="array" ref="N25">IFERROR(ROUND(IF($C25="",0,IF($C25="PD",PD_year2_sal,IF(grant_term=24,$I25*$J25,0))),0),0)</f>
        <v>0</v>
      </c>
      <c r="O25" s="9"/>
      <c r="P25" s="171">
        <f t="shared" si="11"/>
        <v>0</v>
      </c>
      <c r="Q25" s="9"/>
      <c r="R25" s="171">
        <f t="shared" si="12"/>
        <v>0</v>
      </c>
      <c r="S25" s="171">
        <f t="shared" si="13"/>
        <v>0</v>
      </c>
      <c r="T25" s="9"/>
      <c r="U25" s="171">
        <f t="shared" si="14"/>
        <v>0</v>
      </c>
      <c r="V25" s="9"/>
      <c r="W25" s="171">
        <f t="shared" si="15"/>
        <v>0</v>
      </c>
      <c r="X25" s="171" t="str">
        <f>IFERROR(IF(grant_term=12,"N/A",N25+S25),0)</f>
        <v>N/A</v>
      </c>
      <c r="Y25" s="9"/>
      <c r="Z25" s="171">
        <f t="shared" si="16"/>
        <v>0</v>
      </c>
    </row>
    <row r="26" spans="1:26" ht="15" x14ac:dyDescent="0.25">
      <c r="A26" s="5" t="s">
        <v>34</v>
      </c>
      <c r="B26" s="32"/>
      <c r="C26" s="33"/>
      <c r="E26" s="37"/>
      <c r="F26" s="36"/>
      <c r="G26" s="186"/>
      <c r="I26" s="38" t="str">
        <f>IF(grant_term="","",IF(grant_term=12,"N/A",IF(grant_term=24,"Please Input")))</f>
        <v>N/A</v>
      </c>
      <c r="J26" s="39" t="str">
        <f>IF(grant_term="","",IF(grant_term=12,"N/A",IF(grant_term=24,"Please Input")))</f>
        <v>N/A</v>
      </c>
      <c r="K26" s="47" t="str">
        <f>IF(grant_term="","",IF(grant_term=12,"N/A",IF(grant_term=24,"Please Input")))</f>
        <v>N/A</v>
      </c>
      <c r="M26" s="171" cm="1">
        <f t="array" ref="M26">IFERROR(ROUND(IF($C26="",0,IF($C26="PD",PD_year1_sal,$E26*$F26)),0),0)</f>
        <v>0</v>
      </c>
      <c r="N26" s="171" cm="1">
        <f t="array" ref="N26">IFERROR(ROUND(IF($C26="",0,IF($C26="PD",PD_year2_sal,IF(grant_term=24,$I26*$J26,0))),0),0)</f>
        <v>0</v>
      </c>
      <c r="O26" s="9"/>
      <c r="P26" s="171">
        <f t="shared" si="11"/>
        <v>0</v>
      </c>
      <c r="Q26" s="9"/>
      <c r="R26" s="171">
        <f t="shared" si="12"/>
        <v>0</v>
      </c>
      <c r="S26" s="171">
        <f t="shared" si="13"/>
        <v>0</v>
      </c>
      <c r="T26" s="9"/>
      <c r="U26" s="171">
        <f t="shared" si="14"/>
        <v>0</v>
      </c>
      <c r="V26" s="9"/>
      <c r="W26" s="171">
        <f t="shared" si="15"/>
        <v>0</v>
      </c>
      <c r="X26" s="171" t="str">
        <f>IFERROR(IF(grant_term=12,"N/A",N26+S26),0)</f>
        <v>N/A</v>
      </c>
      <c r="Y26" s="9"/>
      <c r="Z26" s="171">
        <f t="shared" si="16"/>
        <v>0</v>
      </c>
    </row>
    <row r="27" spans="1:26" ht="15" hidden="1" outlineLevel="1" x14ac:dyDescent="0.25">
      <c r="A27" s="5" t="s">
        <v>35</v>
      </c>
      <c r="B27" s="32"/>
      <c r="C27" s="33"/>
      <c r="E27" s="37"/>
      <c r="F27" s="36"/>
      <c r="G27" s="186"/>
      <c r="I27" s="38" t="str">
        <f>IF(grant_term="","",IF(grant_term=12,"N/A",IF(grant_term=24,"Please Input")))</f>
        <v>N/A</v>
      </c>
      <c r="J27" s="39" t="str">
        <f>IF(grant_term="","",IF(grant_term=12,"N/A",IF(grant_term=24,"Please Input")))</f>
        <v>N/A</v>
      </c>
      <c r="K27" s="47" t="str">
        <f>IF(grant_term="","",IF(grant_term=12,"N/A",IF(grant_term=24,"Please Input")))</f>
        <v>N/A</v>
      </c>
      <c r="M27" s="171" cm="1">
        <f t="array" ref="M27">IFERROR(ROUND(IF($C27="",0,IF($C27="PD",PD_year1_sal,$E27*$F27)),0),0)</f>
        <v>0</v>
      </c>
      <c r="N27" s="171" cm="1">
        <f t="array" ref="N27">IFERROR(ROUND(IF($C27="",0,IF($C27="PD",PD_year2_sal,IF(grant_term=24,$I27*$J27,0))),0),0)</f>
        <v>0</v>
      </c>
      <c r="O27" s="9"/>
      <c r="P27" s="171">
        <f t="shared" si="11"/>
        <v>0</v>
      </c>
      <c r="Q27" s="9"/>
      <c r="R27" s="171">
        <f t="shared" si="12"/>
        <v>0</v>
      </c>
      <c r="S27" s="171">
        <f t="shared" si="13"/>
        <v>0</v>
      </c>
      <c r="T27" s="9"/>
      <c r="U27" s="171">
        <f t="shared" si="14"/>
        <v>0</v>
      </c>
      <c r="V27" s="9"/>
      <c r="W27" s="171">
        <f t="shared" si="15"/>
        <v>0</v>
      </c>
      <c r="X27" s="171" t="str">
        <f>IFERROR(IF(grant_term=12,"N/A",N27+S27),0)</f>
        <v>N/A</v>
      </c>
      <c r="Y27" s="9"/>
      <c r="Z27" s="171">
        <f t="shared" si="16"/>
        <v>0</v>
      </c>
    </row>
    <row r="28" spans="1:26" ht="15" hidden="1" outlineLevel="1" x14ac:dyDescent="0.25">
      <c r="A28" s="5" t="s">
        <v>36</v>
      </c>
      <c r="B28" s="32"/>
      <c r="C28" s="33"/>
      <c r="E28" s="37"/>
      <c r="F28" s="36"/>
      <c r="G28" s="186"/>
      <c r="I28" s="38" t="str">
        <f>IF(grant_term="","",IF(grant_term=12,"N/A",IF(grant_term=24,"Please Input")))</f>
        <v>N/A</v>
      </c>
      <c r="J28" s="39" t="str">
        <f>IF(grant_term="","",IF(grant_term=12,"N/A",IF(grant_term=24,"Please Input")))</f>
        <v>N/A</v>
      </c>
      <c r="K28" s="47" t="str">
        <f>IF(grant_term="","",IF(grant_term=12,"N/A",IF(grant_term=24,"Please Input")))</f>
        <v>N/A</v>
      </c>
      <c r="M28" s="171" cm="1">
        <f t="array" ref="M28">IFERROR(ROUND(IF($C28="",0,IF($C28="PD",PD_year1_sal,$E28*$F28)),0),0)</f>
        <v>0</v>
      </c>
      <c r="N28" s="171" cm="1">
        <f t="array" ref="N28">IFERROR(ROUND(IF($C28="",0,IF($C28="PD",PD_year2_sal,IF(grant_term=24,$I28*$J28,0))),0),0)</f>
        <v>0</v>
      </c>
      <c r="O28" s="9"/>
      <c r="P28" s="171">
        <f t="shared" si="11"/>
        <v>0</v>
      </c>
      <c r="Q28" s="9"/>
      <c r="R28" s="171">
        <f t="shared" si="12"/>
        <v>0</v>
      </c>
      <c r="S28" s="171">
        <f t="shared" si="13"/>
        <v>0</v>
      </c>
      <c r="T28" s="9"/>
      <c r="U28" s="171">
        <f t="shared" si="14"/>
        <v>0</v>
      </c>
      <c r="V28" s="9"/>
      <c r="W28" s="171">
        <f t="shared" si="15"/>
        <v>0</v>
      </c>
      <c r="X28" s="171" t="str">
        <f>IFERROR(IF(grant_term=12,"N/A",N28+S28),0)</f>
        <v>N/A</v>
      </c>
      <c r="Y28" s="9"/>
      <c r="Z28" s="171">
        <f t="shared" si="16"/>
        <v>0</v>
      </c>
    </row>
    <row r="29" spans="1:26" ht="6" customHeight="1" collapsed="1" x14ac:dyDescent="0.2">
      <c r="C29" s="19"/>
      <c r="M29" s="9"/>
      <c r="N29" s="9"/>
      <c r="O29" s="9"/>
      <c r="P29" s="9"/>
      <c r="Q29" s="9"/>
      <c r="R29" s="9"/>
      <c r="S29" s="9"/>
      <c r="T29" s="9"/>
      <c r="U29" s="9"/>
      <c r="V29" s="9"/>
      <c r="W29" s="9"/>
      <c r="X29" s="9"/>
      <c r="Y29" s="9"/>
      <c r="Z29" s="9"/>
    </row>
    <row r="30" spans="1:26" s="1" customFormat="1" ht="15" x14ac:dyDescent="0.25">
      <c r="A30" s="172" t="s">
        <v>275</v>
      </c>
      <c r="B30" s="173"/>
      <c r="C30" s="174"/>
      <c r="D30" s="173"/>
      <c r="E30" s="173"/>
      <c r="F30" s="173"/>
      <c r="G30" s="173"/>
      <c r="H30" s="173"/>
      <c r="I30" s="173"/>
      <c r="J30" s="173"/>
      <c r="K30" s="175"/>
      <c r="M30" s="171">
        <f>SUBTOTAL(9,M23:M29)</f>
        <v>0</v>
      </c>
      <c r="N30" s="171">
        <f>SUBTOTAL(9,N23:N29)</f>
        <v>0</v>
      </c>
      <c r="O30" s="12"/>
      <c r="P30" s="171">
        <f>SUM(P23:P29)</f>
        <v>0</v>
      </c>
      <c r="Q30" s="12"/>
      <c r="R30" s="171">
        <f>SUBTOTAL(9,R23:R29)</f>
        <v>0</v>
      </c>
      <c r="S30" s="171">
        <f>SUBTOTAL(9,S23:S29)</f>
        <v>0</v>
      </c>
      <c r="T30" s="12"/>
      <c r="U30" s="171">
        <f>SUM(U23:U29)</f>
        <v>0</v>
      </c>
      <c r="V30" s="12"/>
      <c r="W30" s="171">
        <f>SUBTOTAL(9,W23:W29)</f>
        <v>0</v>
      </c>
      <c r="X30" s="171">
        <f>SUBTOTAL(9,X23:X29)</f>
        <v>0</v>
      </c>
      <c r="Y30" s="12"/>
      <c r="Z30" s="171">
        <f>SUBTOTAL(9,Z23:Z29)</f>
        <v>0</v>
      </c>
    </row>
    <row r="31" spans="1:26" x14ac:dyDescent="0.2">
      <c r="C31" s="19"/>
      <c r="E31" s="23"/>
      <c r="F31" s="24"/>
      <c r="M31" s="9"/>
      <c r="N31" s="9"/>
      <c r="O31" s="9"/>
      <c r="P31" s="9"/>
      <c r="Q31" s="9"/>
      <c r="R31" s="9"/>
      <c r="S31" s="9"/>
      <c r="T31" s="9"/>
      <c r="U31" s="9"/>
      <c r="V31" s="9"/>
      <c r="W31" s="9"/>
      <c r="X31" s="9"/>
      <c r="Y31" s="9"/>
      <c r="Z31" s="9"/>
    </row>
    <row r="32" spans="1:26" ht="25.5" x14ac:dyDescent="0.2">
      <c r="A32" s="26" t="s">
        <v>37</v>
      </c>
      <c r="B32" s="26" t="s">
        <v>316</v>
      </c>
      <c r="C32" s="22" t="s">
        <v>38</v>
      </c>
      <c r="D32" s="1"/>
      <c r="E32" s="18" t="s">
        <v>39</v>
      </c>
      <c r="F32" s="18" t="s">
        <v>40</v>
      </c>
      <c r="G32" s="18" t="str">
        <f>"Fringe Rate (Max "&amp;TEXT(Max_FR, "#%")&amp;")"</f>
        <v>Fringe Rate (Max 40%)</v>
      </c>
      <c r="H32" s="1"/>
      <c r="I32" s="18" t="s">
        <v>39</v>
      </c>
      <c r="J32" s="18" t="s">
        <v>40</v>
      </c>
      <c r="K32" s="18" t="str">
        <f>"Fringe Rate (Max "&amp;TEXT(Max_FR, "#%")&amp;")"</f>
        <v>Fringe Rate (Max 40%)</v>
      </c>
      <c r="M32" s="9"/>
      <c r="N32" s="9"/>
      <c r="O32" s="9"/>
      <c r="P32" s="9"/>
      <c r="Q32" s="9"/>
      <c r="R32" s="9"/>
      <c r="S32" s="9"/>
      <c r="T32" s="9"/>
      <c r="U32" s="9"/>
      <c r="V32" s="9"/>
      <c r="W32" s="9"/>
      <c r="X32" s="9"/>
      <c r="Y32" s="9"/>
      <c r="Z32" s="9"/>
    </row>
    <row r="33" spans="1:26" ht="15" x14ac:dyDescent="0.25">
      <c r="A33" s="5" t="s">
        <v>41</v>
      </c>
      <c r="B33" s="34" t="s">
        <v>42</v>
      </c>
      <c r="C33" s="33"/>
      <c r="E33" s="35"/>
      <c r="F33" s="185"/>
      <c r="G33" s="186"/>
      <c r="I33" s="38" t="str">
        <f>IF(grant_term="","",IF(grant_term=12,"N/A",IF(grant_term=24,"Please Input")))</f>
        <v>N/A</v>
      </c>
      <c r="J33" s="185" t="str">
        <f>IF(grant_term="","",IF(grant_term=12,"N/A",IF(grant_term=24,"Please Input")))</f>
        <v>N/A</v>
      </c>
      <c r="K33" s="47" t="str">
        <f>IF(grant_term="","",IF(grant_term=12,"N/A",IF(grant_term=24,"Please Input")))</f>
        <v>N/A</v>
      </c>
      <c r="M33" s="170">
        <f t="shared" ref="M33:M40" si="17">ROUND($E33*$F33,0)</f>
        <v>0</v>
      </c>
      <c r="N33" s="170">
        <f>IFERROR(ROUND(IF(grant_term=12,"N/A",$I33*$J33),0),0)</f>
        <v>0</v>
      </c>
      <c r="O33" s="9"/>
      <c r="P33" s="170">
        <f t="shared" ref="P33:P40" si="18">SUBTOTAL(9,M33:O33)</f>
        <v>0</v>
      </c>
      <c r="Q33" s="9"/>
      <c r="R33" s="170">
        <f>IFERROR(ROUND(M33*G33,0),0)</f>
        <v>0</v>
      </c>
      <c r="S33" s="170">
        <f t="shared" ref="S33:S40" si="19">IFERROR(ROUND(N33*K33,0),0)</f>
        <v>0</v>
      </c>
      <c r="T33" s="9"/>
      <c r="U33" s="170">
        <f t="shared" ref="U33:U40" si="20">SUBTOTAL(9,R33:T33)</f>
        <v>0</v>
      </c>
      <c r="V33" s="9"/>
      <c r="W33" s="170">
        <f t="shared" ref="W33:W40" si="21">M33+R33</f>
        <v>0</v>
      </c>
      <c r="X33" s="170" t="str">
        <f>IFERROR(IF(grant_term=12,"N/A",N33+S33),0)</f>
        <v>N/A</v>
      </c>
      <c r="Y33" s="9"/>
      <c r="Z33" s="170">
        <f>SUM(W33:Y33)</f>
        <v>0</v>
      </c>
    </row>
    <row r="34" spans="1:26" ht="15" x14ac:dyDescent="0.25">
      <c r="A34" s="5" t="s">
        <v>43</v>
      </c>
      <c r="B34" s="34" t="s">
        <v>42</v>
      </c>
      <c r="C34" s="33"/>
      <c r="E34" s="35"/>
      <c r="F34" s="185"/>
      <c r="G34" s="186"/>
      <c r="I34" s="38" t="str">
        <f>IF(grant_term="","",IF(grant_term=12,"N/A",IF(grant_term=24,"Please Input")))</f>
        <v>N/A</v>
      </c>
      <c r="J34" s="185" t="str">
        <f>IF(grant_term="","",IF(grant_term=12,"N/A",IF(grant_term=24,"Please Input")))</f>
        <v>N/A</v>
      </c>
      <c r="K34" s="47" t="str">
        <f>IF(grant_term="","",IF(grant_term=12,"N/A",IF(grant_term=24,"Please Input")))</f>
        <v>N/A</v>
      </c>
      <c r="M34" s="171">
        <f t="shared" si="17"/>
        <v>0</v>
      </c>
      <c r="N34" s="171">
        <f>IFERROR(ROUND(IF(grant_term=12,"N/A",$I34*$J34),0),0)</f>
        <v>0</v>
      </c>
      <c r="O34" s="9"/>
      <c r="P34" s="171">
        <f t="shared" si="18"/>
        <v>0</v>
      </c>
      <c r="Q34" s="9"/>
      <c r="R34" s="171">
        <f t="shared" ref="R34:R40" si="22">IFERROR(ROUND(M34*G34,0),0)</f>
        <v>0</v>
      </c>
      <c r="S34" s="171">
        <f t="shared" si="19"/>
        <v>0</v>
      </c>
      <c r="T34" s="9"/>
      <c r="U34" s="171">
        <f t="shared" si="20"/>
        <v>0</v>
      </c>
      <c r="V34" s="9"/>
      <c r="W34" s="171">
        <f t="shared" si="21"/>
        <v>0</v>
      </c>
      <c r="X34" s="171" t="str">
        <f>IFERROR(IF(grant_term=12,"N/A",N34+S34),0)</f>
        <v>N/A</v>
      </c>
      <c r="Y34" s="9"/>
      <c r="Z34" s="171">
        <f t="shared" ref="Z34:Z40" si="23">SUM(W34:Y34)</f>
        <v>0</v>
      </c>
    </row>
    <row r="35" spans="1:26" ht="15" x14ac:dyDescent="0.25">
      <c r="A35" s="5" t="s">
        <v>44</v>
      </c>
      <c r="B35" s="34" t="s">
        <v>42</v>
      </c>
      <c r="C35" s="33"/>
      <c r="E35" s="35"/>
      <c r="F35" s="185"/>
      <c r="G35" s="186"/>
      <c r="I35" s="38" t="str">
        <f>IF(grant_term="","",IF(grant_term=12,"N/A",IF(grant_term=24,"Please Input")))</f>
        <v>N/A</v>
      </c>
      <c r="J35" s="185" t="str">
        <f>IF(grant_term="","",IF(grant_term=12,"N/A",IF(grant_term=24,"Please Input")))</f>
        <v>N/A</v>
      </c>
      <c r="K35" s="47" t="str">
        <f>IF(grant_term="","",IF(grant_term=12,"N/A",IF(grant_term=24,"Please Input")))</f>
        <v>N/A</v>
      </c>
      <c r="M35" s="171">
        <f t="shared" si="17"/>
        <v>0</v>
      </c>
      <c r="N35" s="171">
        <f>IFERROR(ROUND(IF(grant_term=12,"N/A",$I35*$J35),0),0)</f>
        <v>0</v>
      </c>
      <c r="O35" s="9"/>
      <c r="P35" s="171">
        <f t="shared" si="18"/>
        <v>0</v>
      </c>
      <c r="Q35" s="9"/>
      <c r="R35" s="171">
        <f t="shared" si="22"/>
        <v>0</v>
      </c>
      <c r="S35" s="171">
        <f t="shared" si="19"/>
        <v>0</v>
      </c>
      <c r="T35" s="9"/>
      <c r="U35" s="171">
        <f t="shared" si="20"/>
        <v>0</v>
      </c>
      <c r="V35" s="9"/>
      <c r="W35" s="171">
        <f t="shared" si="21"/>
        <v>0</v>
      </c>
      <c r="X35" s="171" t="str">
        <f>IFERROR(IF(grant_term=12,"N/A",N35+S35),0)</f>
        <v>N/A</v>
      </c>
      <c r="Y35" s="9"/>
      <c r="Z35" s="171">
        <f t="shared" si="23"/>
        <v>0</v>
      </c>
    </row>
    <row r="36" spans="1:26" ht="15" x14ac:dyDescent="0.25">
      <c r="A36" s="5" t="s">
        <v>45</v>
      </c>
      <c r="B36" s="34" t="s">
        <v>42</v>
      </c>
      <c r="C36" s="33"/>
      <c r="E36" s="35"/>
      <c r="F36" s="185"/>
      <c r="G36" s="186"/>
      <c r="I36" s="38" t="str">
        <f>IF(grant_term="","",IF(grant_term=12,"N/A",IF(grant_term=24,"Please Input")))</f>
        <v>N/A</v>
      </c>
      <c r="J36" s="185" t="str">
        <f>IF(grant_term="","",IF(grant_term=12,"N/A",IF(grant_term=24,"Please Input")))</f>
        <v>N/A</v>
      </c>
      <c r="K36" s="47" t="str">
        <f>IF(grant_term="","",IF(grant_term=12,"N/A",IF(grant_term=24,"Please Input")))</f>
        <v>N/A</v>
      </c>
      <c r="M36" s="171">
        <f t="shared" si="17"/>
        <v>0</v>
      </c>
      <c r="N36" s="171">
        <f>IFERROR(ROUND(IF(grant_term=12,"N/A",$I36*$J36),0),0)</f>
        <v>0</v>
      </c>
      <c r="O36" s="9"/>
      <c r="P36" s="171">
        <f t="shared" si="18"/>
        <v>0</v>
      </c>
      <c r="Q36" s="9"/>
      <c r="R36" s="171">
        <f t="shared" si="22"/>
        <v>0</v>
      </c>
      <c r="S36" s="171">
        <f t="shared" si="19"/>
        <v>0</v>
      </c>
      <c r="T36" s="9"/>
      <c r="U36" s="171">
        <f t="shared" si="20"/>
        <v>0</v>
      </c>
      <c r="V36" s="9"/>
      <c r="W36" s="171">
        <f t="shared" si="21"/>
        <v>0</v>
      </c>
      <c r="X36" s="171" t="str">
        <f>IFERROR(IF(grant_term=12,"N/A",N36+S36),0)</f>
        <v>N/A</v>
      </c>
      <c r="Y36" s="9"/>
      <c r="Z36" s="171">
        <f t="shared" si="23"/>
        <v>0</v>
      </c>
    </row>
    <row r="37" spans="1:26" ht="15" hidden="1" outlineLevel="1" x14ac:dyDescent="0.25">
      <c r="A37" s="5" t="s">
        <v>46</v>
      </c>
      <c r="B37" s="34" t="s">
        <v>42</v>
      </c>
      <c r="C37" s="33"/>
      <c r="E37" s="35"/>
      <c r="F37" s="185"/>
      <c r="G37" s="186"/>
      <c r="I37" s="38" t="str">
        <f>IF(grant_term="","",IF(grant_term=12,"N/A",IF(grant_term=24,"Please Input")))</f>
        <v>N/A</v>
      </c>
      <c r="J37" s="185" t="str">
        <f>IF(grant_term="","",IF(grant_term=12,"N/A",IF(grant_term=24,"Please Input")))</f>
        <v>N/A</v>
      </c>
      <c r="K37" s="47" t="str">
        <f>IF(grant_term="","",IF(grant_term=12,"N/A",IF(grant_term=24,"Please Input")))</f>
        <v>N/A</v>
      </c>
      <c r="M37" s="171">
        <f t="shared" si="17"/>
        <v>0</v>
      </c>
      <c r="N37" s="171">
        <f>IFERROR(ROUND(IF(grant_term=12,"N/A",$I37*$J37),0),0)</f>
        <v>0</v>
      </c>
      <c r="O37" s="9"/>
      <c r="P37" s="171">
        <f t="shared" si="18"/>
        <v>0</v>
      </c>
      <c r="Q37" s="9"/>
      <c r="R37" s="171">
        <f t="shared" si="22"/>
        <v>0</v>
      </c>
      <c r="S37" s="171">
        <f t="shared" si="19"/>
        <v>0</v>
      </c>
      <c r="T37" s="9"/>
      <c r="U37" s="171">
        <f t="shared" si="20"/>
        <v>0</v>
      </c>
      <c r="V37" s="9"/>
      <c r="W37" s="171">
        <f t="shared" si="21"/>
        <v>0</v>
      </c>
      <c r="X37" s="171" t="str">
        <f>IFERROR(IF(grant_term=12,"N/A",N37+S37),0)</f>
        <v>N/A</v>
      </c>
      <c r="Y37" s="9"/>
      <c r="Z37" s="171">
        <f t="shared" si="23"/>
        <v>0</v>
      </c>
    </row>
    <row r="38" spans="1:26" ht="15" hidden="1" outlineLevel="1" x14ac:dyDescent="0.25">
      <c r="A38" s="5" t="s">
        <v>47</v>
      </c>
      <c r="B38" s="34" t="s">
        <v>42</v>
      </c>
      <c r="C38" s="33"/>
      <c r="E38" s="35"/>
      <c r="F38" s="185"/>
      <c r="G38" s="186"/>
      <c r="I38" s="38" t="str">
        <f>IF(grant_term="","",IF(grant_term=12,"N/A",IF(grant_term=24,"Please Input")))</f>
        <v>N/A</v>
      </c>
      <c r="J38" s="185" t="str">
        <f>IF(grant_term="","",IF(grant_term=12,"N/A",IF(grant_term=24,"Please Input")))</f>
        <v>N/A</v>
      </c>
      <c r="K38" s="47" t="str">
        <f>IF(grant_term="","",IF(grant_term=12,"N/A",IF(grant_term=24,"Please Input")))</f>
        <v>N/A</v>
      </c>
      <c r="M38" s="171">
        <f t="shared" si="17"/>
        <v>0</v>
      </c>
      <c r="N38" s="171">
        <f>IFERROR(ROUND(IF(grant_term=12,"N/A",$I38*$J38),0),0)</f>
        <v>0</v>
      </c>
      <c r="O38" s="9"/>
      <c r="P38" s="171">
        <f t="shared" si="18"/>
        <v>0</v>
      </c>
      <c r="Q38" s="9"/>
      <c r="R38" s="171">
        <f t="shared" si="22"/>
        <v>0</v>
      </c>
      <c r="S38" s="171">
        <f t="shared" si="19"/>
        <v>0</v>
      </c>
      <c r="T38" s="9"/>
      <c r="U38" s="171">
        <f t="shared" si="20"/>
        <v>0</v>
      </c>
      <c r="V38" s="9"/>
      <c r="W38" s="171">
        <f t="shared" si="21"/>
        <v>0</v>
      </c>
      <c r="X38" s="171" t="str">
        <f>IFERROR(IF(grant_term=12,"N/A",N38+S38),0)</f>
        <v>N/A</v>
      </c>
      <c r="Y38" s="9"/>
      <c r="Z38" s="171">
        <f t="shared" si="23"/>
        <v>0</v>
      </c>
    </row>
    <row r="39" spans="1:26" ht="15" hidden="1" outlineLevel="1" x14ac:dyDescent="0.25">
      <c r="A39" s="5" t="s">
        <v>48</v>
      </c>
      <c r="B39" s="34" t="s">
        <v>42</v>
      </c>
      <c r="C39" s="33"/>
      <c r="E39" s="35"/>
      <c r="F39" s="185"/>
      <c r="G39" s="186"/>
      <c r="I39" s="38" t="str">
        <f>IF(grant_term="","",IF(grant_term=12,"N/A",IF(grant_term=24,"Please Input")))</f>
        <v>N/A</v>
      </c>
      <c r="J39" s="185" t="str">
        <f>IF(grant_term="","",IF(grant_term=12,"N/A",IF(grant_term=24,"Please Input")))</f>
        <v>N/A</v>
      </c>
      <c r="K39" s="47" t="str">
        <f>IF(grant_term="","",IF(grant_term=12,"N/A",IF(grant_term=24,"Please Input")))</f>
        <v>N/A</v>
      </c>
      <c r="M39" s="171">
        <f t="shared" si="17"/>
        <v>0</v>
      </c>
      <c r="N39" s="171">
        <f>IFERROR(ROUND(IF(grant_term=12,"N/A",$I39*$J39),0),0)</f>
        <v>0</v>
      </c>
      <c r="O39" s="9"/>
      <c r="P39" s="171">
        <f t="shared" si="18"/>
        <v>0</v>
      </c>
      <c r="Q39" s="9"/>
      <c r="R39" s="171">
        <f t="shared" si="22"/>
        <v>0</v>
      </c>
      <c r="S39" s="171">
        <f t="shared" si="19"/>
        <v>0</v>
      </c>
      <c r="T39" s="9"/>
      <c r="U39" s="171">
        <f t="shared" si="20"/>
        <v>0</v>
      </c>
      <c r="V39" s="9"/>
      <c r="W39" s="171">
        <f t="shared" si="21"/>
        <v>0</v>
      </c>
      <c r="X39" s="171" t="str">
        <f>IFERROR(IF(grant_term=12,"N/A",N39+S39),0)</f>
        <v>N/A</v>
      </c>
      <c r="Y39" s="9"/>
      <c r="Z39" s="171">
        <f t="shared" si="23"/>
        <v>0</v>
      </c>
    </row>
    <row r="40" spans="1:26" ht="15" hidden="1" outlineLevel="1" x14ac:dyDescent="0.25">
      <c r="A40" s="5" t="s">
        <v>49</v>
      </c>
      <c r="B40" s="34" t="s">
        <v>42</v>
      </c>
      <c r="C40" s="33"/>
      <c r="D40" s="8" t="s">
        <v>213</v>
      </c>
      <c r="E40" s="35"/>
      <c r="F40" s="185"/>
      <c r="G40" s="186"/>
      <c r="H40" s="8" t="s">
        <v>213</v>
      </c>
      <c r="I40" s="38" t="str">
        <f>IF(grant_term="","",IF(grant_term=12,"N/A",IF(grant_term=24,"Please Input")))</f>
        <v>N/A</v>
      </c>
      <c r="J40" s="185" t="str">
        <f>IF(grant_term="","",IF(grant_term=12,"N/A",IF(grant_term=24,"Please Input")))</f>
        <v>N/A</v>
      </c>
      <c r="K40" s="47" t="str">
        <f>IF(grant_term="","",IF(grant_term=12,"N/A",IF(grant_term=24,"Please Input")))</f>
        <v>N/A</v>
      </c>
      <c r="M40" s="171">
        <f t="shared" si="17"/>
        <v>0</v>
      </c>
      <c r="N40" s="171">
        <f>IFERROR(ROUND(IF(grant_term=12,"N/A",$I40*$J40),0),0)</f>
        <v>0</v>
      </c>
      <c r="O40" s="9"/>
      <c r="P40" s="171">
        <f t="shared" si="18"/>
        <v>0</v>
      </c>
      <c r="Q40" s="9"/>
      <c r="R40" s="171">
        <f t="shared" si="22"/>
        <v>0</v>
      </c>
      <c r="S40" s="171">
        <f t="shared" si="19"/>
        <v>0</v>
      </c>
      <c r="T40" s="9"/>
      <c r="U40" s="171">
        <f t="shared" si="20"/>
        <v>0</v>
      </c>
      <c r="V40" s="9"/>
      <c r="W40" s="171">
        <f t="shared" si="21"/>
        <v>0</v>
      </c>
      <c r="X40" s="171" t="str">
        <f>IFERROR(IF(grant_term=12,"N/A",N40+S40),0)</f>
        <v>N/A</v>
      </c>
      <c r="Y40" s="9"/>
      <c r="Z40" s="171">
        <f t="shared" si="23"/>
        <v>0</v>
      </c>
    </row>
    <row r="41" spans="1:26" ht="6.75" customHeight="1" collapsed="1" x14ac:dyDescent="0.2">
      <c r="C41" s="19"/>
      <c r="M41" s="9"/>
      <c r="N41" s="9"/>
      <c r="O41" s="9"/>
      <c r="P41" s="9"/>
      <c r="Q41" s="9"/>
      <c r="R41" s="9"/>
      <c r="S41" s="9"/>
      <c r="T41" s="9"/>
      <c r="U41" s="9"/>
      <c r="V41" s="9"/>
      <c r="W41" s="9"/>
      <c r="X41" s="9"/>
      <c r="Y41" s="9"/>
      <c r="Z41" s="9"/>
    </row>
    <row r="42" spans="1:26" ht="15" x14ac:dyDescent="0.25">
      <c r="A42" s="172" t="s">
        <v>50</v>
      </c>
      <c r="B42" s="176"/>
      <c r="C42" s="176"/>
      <c r="D42" s="176"/>
      <c r="E42" s="176"/>
      <c r="F42" s="176"/>
      <c r="G42" s="176"/>
      <c r="H42" s="176"/>
      <c r="I42" s="176"/>
      <c r="J42" s="176"/>
      <c r="K42" s="176"/>
      <c r="M42" s="171">
        <f>SUBTOTAL(9,M33:M41)</f>
        <v>0</v>
      </c>
      <c r="N42" s="171">
        <f>SUBTOTAL(9,N33:N41)</f>
        <v>0</v>
      </c>
      <c r="O42" s="9"/>
      <c r="P42" s="171">
        <f>SUM(P33:P41)</f>
        <v>0</v>
      </c>
      <c r="Q42" s="9"/>
      <c r="R42" s="171">
        <f>SUBTOTAL(9,R33:R41)</f>
        <v>0</v>
      </c>
      <c r="S42" s="171">
        <f>SUBTOTAL(9,S33:S41)</f>
        <v>0</v>
      </c>
      <c r="T42" s="9"/>
      <c r="U42" s="171">
        <f>SUM(U33:U41)</f>
        <v>0</v>
      </c>
      <c r="V42" s="9"/>
      <c r="W42" s="171">
        <f>SUBTOTAL(9,W33:W41)</f>
        <v>0</v>
      </c>
      <c r="X42" s="171">
        <f>SUBTOTAL(9,X33:X41)</f>
        <v>0</v>
      </c>
      <c r="Y42" s="9"/>
      <c r="Z42" s="171">
        <f>SUBTOTAL(9,Z33:Z41)</f>
        <v>0</v>
      </c>
    </row>
    <row r="43" spans="1:26" ht="6" customHeight="1" x14ac:dyDescent="0.2">
      <c r="A43" s="15"/>
      <c r="M43" s="9"/>
      <c r="N43" s="9"/>
      <c r="O43" s="9"/>
      <c r="P43" s="9"/>
      <c r="Q43" s="9"/>
      <c r="R43" s="9"/>
      <c r="S43" s="9"/>
      <c r="T43" s="9"/>
      <c r="U43" s="9"/>
      <c r="V43" s="9"/>
      <c r="W43" s="9"/>
      <c r="X43" s="9"/>
      <c r="Y43" s="9"/>
      <c r="Z43" s="9"/>
    </row>
    <row r="44" spans="1:26" ht="15.75" thickBot="1" x14ac:dyDescent="0.3">
      <c r="A44" s="172" t="s">
        <v>322</v>
      </c>
      <c r="B44" s="176"/>
      <c r="C44" s="176"/>
      <c r="D44" s="176"/>
      <c r="E44" s="176"/>
      <c r="F44" s="176"/>
      <c r="G44" s="176"/>
      <c r="H44" s="176"/>
      <c r="I44" s="176"/>
      <c r="J44" s="176"/>
      <c r="K44" s="176"/>
      <c r="M44" s="44">
        <f>SUBTOTAL(9,M9:M43)</f>
        <v>0</v>
      </c>
      <c r="N44" s="44">
        <f>SUBTOTAL(9,N9:N43)</f>
        <v>0</v>
      </c>
      <c r="O44" s="9"/>
      <c r="P44" s="44">
        <f>SUBTOTAL(9,P9:P43)</f>
        <v>0</v>
      </c>
      <c r="Q44" s="9"/>
      <c r="R44" s="44">
        <f>SUBTOTAL(9,R9:R43)</f>
        <v>0</v>
      </c>
      <c r="S44" s="44">
        <f>SUBTOTAL(9,S9:S43)</f>
        <v>0</v>
      </c>
      <c r="T44" s="9"/>
      <c r="U44" s="44">
        <f>SUBTOTAL(9,U9:U43)</f>
        <v>0</v>
      </c>
      <c r="V44" s="9"/>
      <c r="W44" s="44">
        <f>SUBTOTAL(9,W9:W43)</f>
        <v>0</v>
      </c>
      <c r="X44" s="44">
        <f>SUBTOTAL(9,X9:X43)</f>
        <v>0</v>
      </c>
      <c r="Y44" s="9"/>
      <c r="Z44" s="44">
        <f>SUBTOTAL(9,Z9:Z43)</f>
        <v>0</v>
      </c>
    </row>
    <row r="45" spans="1:26" ht="13.5" thickTop="1" x14ac:dyDescent="0.2">
      <c r="A45" s="15"/>
      <c r="B45" s="8"/>
      <c r="C45" s="46"/>
      <c r="M45" s="9"/>
      <c r="N45" s="9"/>
      <c r="O45" s="9"/>
      <c r="P45" s="9"/>
      <c r="Q45" s="9"/>
      <c r="R45" s="9"/>
      <c r="S45" s="9"/>
      <c r="T45" s="9"/>
      <c r="U45" s="9"/>
      <c r="V45" s="9"/>
      <c r="W45" s="9"/>
      <c r="X45" s="9"/>
      <c r="Y45" s="9"/>
      <c r="Z45" s="9"/>
    </row>
    <row r="46" spans="1:26" ht="15.75" thickBot="1" x14ac:dyDescent="0.3">
      <c r="A46" s="172" t="s">
        <v>51</v>
      </c>
      <c r="B46" s="176"/>
      <c r="C46" s="176"/>
      <c r="D46" s="176"/>
      <c r="E46" s="176"/>
      <c r="F46" s="176"/>
      <c r="G46" s="176"/>
      <c r="H46" s="176"/>
      <c r="I46" s="176"/>
      <c r="J46" s="176"/>
      <c r="K46" s="176"/>
      <c r="M46" s="44">
        <f>ROUND(M44*ind_cost_rate,0)</f>
        <v>0</v>
      </c>
      <c r="N46" s="44">
        <f>ROUND(N44*ind_cost_rate,0)</f>
        <v>0</v>
      </c>
      <c r="O46" s="9"/>
      <c r="P46" s="44">
        <f>SUBTOTAL(9,M46:O46)</f>
        <v>0</v>
      </c>
      <c r="Q46" s="9"/>
      <c r="R46" s="44">
        <f>ROUND(R44*ind_cost_rate,0)</f>
        <v>0</v>
      </c>
      <c r="S46" s="44">
        <f>ROUND(S44*ind_cost_rate,0)</f>
        <v>0</v>
      </c>
      <c r="T46" s="9"/>
      <c r="U46" s="44">
        <f>SUBTOTAL(9,R46:T46)</f>
        <v>0</v>
      </c>
      <c r="V46" s="9"/>
      <c r="W46" s="44">
        <f>IFERROR(M46+R46,0)</f>
        <v>0</v>
      </c>
      <c r="X46" s="44" t="str">
        <f>IFERROR(IF(grant_term=12,"N/A",N46+S46),0)</f>
        <v>N/A</v>
      </c>
      <c r="Y46" s="9"/>
      <c r="Z46" s="44">
        <f>SUM(W46:Y46)</f>
        <v>0</v>
      </c>
    </row>
    <row r="47" spans="1:26" ht="13.5" thickTop="1" x14ac:dyDescent="0.2"/>
  </sheetData>
  <sheetProtection algorithmName="SHA-512" hashValue="6sjvBwylOsfnvxd1fFw4sPrJbPBKGucMr7l5JFgSSlQz939e8c+vH8t8CPvU+spsk2Lbh12vFtsW4u3jfN8YwA==" saltValue="GLsyHdgj3gEs0T+/wRiLOg==" spinCount="100000" sheet="1" objects="1" scenarios="1"/>
  <phoneticPr fontId="7" type="noConversion"/>
  <dataValidations count="5">
    <dataValidation type="whole" allowBlank="1" showInputMessage="1" showErrorMessage="1" errorTitle="Salary Budget" error="RSF does not allow budgeting for salaries in excess of $300,000." sqref="I9:I11 I16:I18 E16:E18 E9:E11" xr:uid="{3D07C4C0-CF2F-4D36-BE9E-A6F7C0CA8EB5}">
      <formula1>0</formula1>
      <formula2>Sal_Cap_Gen</formula2>
    </dataValidation>
    <dataValidation type="list" allowBlank="1" showInputMessage="1" showErrorMessage="1" sqref="C9:C11" xr:uid="{A3F4F9FE-67A5-4357-82CF-D56B9B0E07E1}">
      <formula1>"TT, NT, PD"</formula1>
    </dataValidation>
    <dataValidation type="list" allowBlank="1" showInputMessage="1" showErrorMessage="1" sqref="C23:C28" xr:uid="{88DBF568-2EF7-4C8D-8632-1B5236F72CA9}">
      <formula1>"PD,NPD"</formula1>
    </dataValidation>
    <dataValidation type="list" allowBlank="1" showInputMessage="1" showErrorMessage="1" sqref="C33:C40" xr:uid="{3BC01F14-8810-419C-AE36-05DE96E21D73}">
      <formula1>"Graduate, Undergrad"</formula1>
    </dataValidation>
    <dataValidation type="decimal" allowBlank="1" showInputMessage="1" showErrorMessage="1" errorTitle="Fringe Rate Error" error="Fringe rate must be between 0 and 40%." sqref="K16:K18 G23:G28 G33:G40 K33:K40 K23:K28 K9:K11 G16:G18 G9:G11" xr:uid="{59FF6131-051E-4452-BB0D-F136EF24F3CB}">
      <formula1>0</formula1>
      <formula2>Max_FR</formula2>
    </dataValidation>
  </dataValidations>
  <printOptions horizontalCentered="1"/>
  <pageMargins left="0.25" right="0.25" top="0.1" bottom="0.5" header="0.3" footer="0.3"/>
  <pageSetup scale="88" fitToWidth="2" fitToHeight="0" pageOrder="overThenDown" orientation="landscape" r:id="rId1"/>
  <headerFooter>
    <oddFooter>&amp;C&amp;A&amp;R&amp;P/&amp;N</oddFooter>
  </headerFooter>
  <rowBreaks count="1" manualBreakCount="1">
    <brk id="47" max="25" man="1"/>
  </rowBreaks>
  <colBreaks count="1" manualBreakCount="1">
    <brk id="12" max="47" man="1"/>
  </colBreaks>
  <customProperties>
    <customPr name="f5d9ac417" r:id="rId2"/>
  </customProperties>
  <ignoredErrors>
    <ignoredError sqref="I29:J29 I12:J12 K12 K29 K14 K31"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A86D3-7AA9-4EEE-8B64-069E6E46F37D}">
  <sheetPr codeName="Sheet4">
    <tabColor rgb="FFCFDEAC"/>
    <outlinePr showOutlineSymbols="0"/>
    <pageSetUpPr fitToPage="1"/>
  </sheetPr>
  <dimension ref="A1:Z90"/>
  <sheetViews>
    <sheetView showOutlineSymbols="0" zoomScale="90" zoomScaleNormal="90" zoomScaleSheetLayoutView="100" workbookViewId="0">
      <selection activeCell="A4" sqref="A4"/>
    </sheetView>
  </sheetViews>
  <sheetFormatPr defaultColWidth="8.85546875" defaultRowHeight="12.75" outlineLevelRow="1" outlineLevelCol="1" x14ac:dyDescent="0.2"/>
  <cols>
    <col min="1" max="1" width="37.28515625" customWidth="1"/>
    <col min="2" max="2" width="25" customWidth="1"/>
    <col min="3" max="3" width="11.42578125" customWidth="1"/>
    <col min="4" max="4" width="2.5703125" customWidth="1"/>
    <col min="5" max="7" width="11.7109375" customWidth="1"/>
    <col min="8" max="8" width="2.5703125" customWidth="1" outlineLevel="1"/>
    <col min="9" max="11" width="11.7109375" customWidth="1" outlineLevel="1"/>
    <col min="12" max="12" width="2.5703125" customWidth="1"/>
    <col min="13" max="13" width="11.7109375" customWidth="1"/>
  </cols>
  <sheetData>
    <row r="1" spans="1:14" x14ac:dyDescent="0.2">
      <c r="A1" s="1" t="str">
        <f>PROPER(grantee_org)</f>
        <v/>
      </c>
    </row>
    <row r="2" spans="1:14" x14ac:dyDescent="0.2">
      <c r="A2" s="1" t="str">
        <f>PROPER(proj_title)</f>
        <v/>
      </c>
    </row>
    <row r="3" spans="1:14" x14ac:dyDescent="0.2">
      <c r="A3" s="1" t="s">
        <v>283</v>
      </c>
    </row>
    <row r="4" spans="1:14" x14ac:dyDescent="0.2">
      <c r="A4" s="11" t="str">
        <f>TEXT(start_date,"m/d/yy")&amp;" to "&amp;(TEXT(EOMONTH(start_date,grant_term-1),"m/d/yy"))</f>
        <v>1/0/00 to 12/31/00</v>
      </c>
    </row>
    <row r="5" spans="1:14" x14ac:dyDescent="0.2">
      <c r="A5" s="40">
        <f>grant_amount</f>
        <v>0</v>
      </c>
    </row>
    <row r="7" spans="1:14" x14ac:dyDescent="0.2">
      <c r="A7" s="5"/>
      <c r="E7" s="17" t="str">
        <f>"Year 1: "&amp;TEXT(start_date,"m-yy")&amp;" to "&amp;TEXT(EOMONTH(start_date,11),"m-yy")&amp;" Assumptions"</f>
        <v>Year 1: 1-00 to 12-00 Assumptions</v>
      </c>
      <c r="F7" s="16"/>
      <c r="G7" s="16"/>
      <c r="I7" s="17" t="str">
        <f>IF(grant_term&gt;12,"Year 2: "&amp;TEXT(EOMONTH(start_date,12),"m-yy")&amp;" to "&amp;TEXT(EOMONTH(start_date,23),"m-yy")&amp;" Assumptions","N/A 1 yr grant")</f>
        <v>N/A 1 yr grant</v>
      </c>
      <c r="J7" s="16"/>
      <c r="K7" s="16"/>
      <c r="M7" s="23"/>
      <c r="N7" s="23"/>
    </row>
    <row r="8" spans="1:14" ht="38.25" x14ac:dyDescent="0.2">
      <c r="A8" s="275" t="s">
        <v>276</v>
      </c>
      <c r="B8" s="275"/>
      <c r="C8" s="22" t="s">
        <v>278</v>
      </c>
      <c r="D8" s="1"/>
      <c r="E8" s="18" t="s">
        <v>39</v>
      </c>
      <c r="F8" s="18" t="s">
        <v>40</v>
      </c>
      <c r="G8" s="18" t="s">
        <v>280</v>
      </c>
      <c r="H8" s="1"/>
      <c r="I8" s="18" t="s">
        <v>39</v>
      </c>
      <c r="J8" s="18" t="s">
        <v>40</v>
      </c>
      <c r="K8" s="18" t="s">
        <v>281</v>
      </c>
      <c r="M8" s="18" t="s">
        <v>26</v>
      </c>
    </row>
    <row r="9" spans="1:14" ht="15" x14ac:dyDescent="0.25">
      <c r="A9" s="276" t="s">
        <v>279</v>
      </c>
      <c r="B9" s="276"/>
      <c r="C9" s="33"/>
      <c r="E9" s="35"/>
      <c r="F9" s="185"/>
      <c r="G9" s="170">
        <f t="shared" ref="G9:G16" si="0">ROUND($E9*$F9,0)</f>
        <v>0</v>
      </c>
      <c r="I9" s="38" t="str">
        <f>IF(grant_term="","",IF(grant_term=12,"N/A",IF(grant_term=24,"Please Input")))</f>
        <v>N/A</v>
      </c>
      <c r="J9" s="185" t="str">
        <f>IF(grant_term="","",IF(grant_term=12,"N/A",IF(grant_term=24,"Please Input")))</f>
        <v>N/A</v>
      </c>
      <c r="K9" s="170">
        <f>IFERROR(ROUND(IF(grant_term=12,"N/A",$I9*$J9),0),0)</f>
        <v>0</v>
      </c>
      <c r="M9" s="170">
        <f t="shared" ref="M9:M16" si="1">G9+K9</f>
        <v>0</v>
      </c>
    </row>
    <row r="10" spans="1:14" ht="15" x14ac:dyDescent="0.25">
      <c r="A10" s="276" t="s">
        <v>279</v>
      </c>
      <c r="B10" s="276"/>
      <c r="C10" s="33"/>
      <c r="E10" s="35"/>
      <c r="F10" s="185"/>
      <c r="G10" s="171">
        <f t="shared" si="0"/>
        <v>0</v>
      </c>
      <c r="I10" s="38" t="str">
        <f>IF(grant_term="","",IF(grant_term=12,"N/A",IF(grant_term=24,"Please Input")))</f>
        <v>N/A</v>
      </c>
      <c r="J10" s="185" t="str">
        <f>IF(grant_term="","",IF(grant_term=12,"N/A",IF(grant_term=24,"Please Input")))</f>
        <v>N/A</v>
      </c>
      <c r="K10" s="171">
        <f>IFERROR(ROUND(IF(grant_term=12,"N/A",$I10*$J10),0),0)</f>
        <v>0</v>
      </c>
      <c r="M10" s="171">
        <f t="shared" si="1"/>
        <v>0</v>
      </c>
    </row>
    <row r="11" spans="1:14" ht="15" x14ac:dyDescent="0.25">
      <c r="A11" s="276" t="s">
        <v>279</v>
      </c>
      <c r="B11" s="276"/>
      <c r="C11" s="33"/>
      <c r="E11" s="35"/>
      <c r="F11" s="185"/>
      <c r="G11" s="171">
        <f t="shared" si="0"/>
        <v>0</v>
      </c>
      <c r="I11" s="38" t="str">
        <f>IF(grant_term="","",IF(grant_term=12,"N/A",IF(grant_term=24,"Please Input")))</f>
        <v>N/A</v>
      </c>
      <c r="J11" s="185" t="str">
        <f>IF(grant_term="","",IF(grant_term=12,"N/A",IF(grant_term=24,"Please Input")))</f>
        <v>N/A</v>
      </c>
      <c r="K11" s="171">
        <f>IFERROR(ROUND(IF(grant_term=12,"N/A",$I11*$J11),0),0)</f>
        <v>0</v>
      </c>
      <c r="M11" s="171">
        <f t="shared" si="1"/>
        <v>0</v>
      </c>
    </row>
    <row r="12" spans="1:14" ht="15" x14ac:dyDescent="0.25">
      <c r="A12" s="276" t="s">
        <v>279</v>
      </c>
      <c r="B12" s="276"/>
      <c r="C12" s="33"/>
      <c r="E12" s="35"/>
      <c r="F12" s="185"/>
      <c r="G12" s="171">
        <f t="shared" si="0"/>
        <v>0</v>
      </c>
      <c r="I12" s="38" t="str">
        <f>IF(grant_term="","",IF(grant_term=12,"N/A",IF(grant_term=24,"Please Input")))</f>
        <v>N/A</v>
      </c>
      <c r="J12" s="185" t="str">
        <f>IF(grant_term="","",IF(grant_term=12,"N/A",IF(grant_term=24,"Please Input")))</f>
        <v>N/A</v>
      </c>
      <c r="K12" s="171">
        <f>IFERROR(ROUND(IF(grant_term=12,"N/A",$I12*$J12),0),0)</f>
        <v>0</v>
      </c>
      <c r="M12" s="171">
        <f t="shared" si="1"/>
        <v>0</v>
      </c>
    </row>
    <row r="13" spans="1:14" ht="15" hidden="1" outlineLevel="1" x14ac:dyDescent="0.25">
      <c r="A13" s="276" t="s">
        <v>279</v>
      </c>
      <c r="B13" s="276"/>
      <c r="C13" s="33"/>
      <c r="E13" s="35"/>
      <c r="F13" s="185"/>
      <c r="G13" s="171">
        <f t="shared" si="0"/>
        <v>0</v>
      </c>
      <c r="I13" s="38" t="str">
        <f>IF(grant_term="","",IF(grant_term=12,"N/A",IF(grant_term=24,"Please Input")))</f>
        <v>N/A</v>
      </c>
      <c r="J13" s="185" t="str">
        <f>IF(grant_term="","",IF(grant_term=12,"N/A",IF(grant_term=24,"Please Input")))</f>
        <v>N/A</v>
      </c>
      <c r="K13" s="171">
        <f>IFERROR(ROUND(IF(grant_term=12,"N/A",$I13*$J13),0),0)</f>
        <v>0</v>
      </c>
      <c r="M13" s="171">
        <f t="shared" si="1"/>
        <v>0</v>
      </c>
    </row>
    <row r="14" spans="1:14" ht="15" hidden="1" outlineLevel="1" x14ac:dyDescent="0.25">
      <c r="A14" s="276" t="s">
        <v>279</v>
      </c>
      <c r="B14" s="276"/>
      <c r="C14" s="33"/>
      <c r="E14" s="35"/>
      <c r="F14" s="185"/>
      <c r="G14" s="171">
        <f t="shared" si="0"/>
        <v>0</v>
      </c>
      <c r="I14" s="38" t="str">
        <f>IF(grant_term="","",IF(grant_term=12,"N/A",IF(grant_term=24,"Please Input")))</f>
        <v>N/A</v>
      </c>
      <c r="J14" s="185" t="str">
        <f>IF(grant_term="","",IF(grant_term=12,"N/A",IF(grant_term=24,"Please Input")))</f>
        <v>N/A</v>
      </c>
      <c r="K14" s="171">
        <f>IFERROR(ROUND(IF(grant_term=12,"N/A",$I14*$J14),0),0)</f>
        <v>0</v>
      </c>
      <c r="M14" s="171">
        <f t="shared" si="1"/>
        <v>0</v>
      </c>
    </row>
    <row r="15" spans="1:14" ht="15" hidden="1" outlineLevel="1" x14ac:dyDescent="0.25">
      <c r="A15" s="276" t="s">
        <v>279</v>
      </c>
      <c r="B15" s="276"/>
      <c r="C15" s="33"/>
      <c r="E15" s="35"/>
      <c r="F15" s="185"/>
      <c r="G15" s="171">
        <f t="shared" si="0"/>
        <v>0</v>
      </c>
      <c r="I15" s="38" t="str">
        <f>IF(grant_term="","",IF(grant_term=12,"N/A",IF(grant_term=24,"Please Input")))</f>
        <v>N/A</v>
      </c>
      <c r="J15" s="185" t="str">
        <f>IF(grant_term="","",IF(grant_term=12,"N/A",IF(grant_term=24,"Please Input")))</f>
        <v>N/A</v>
      </c>
      <c r="K15" s="171">
        <f>IFERROR(ROUND(IF(grant_term=12,"N/A",$I15*$J15),0),0)</f>
        <v>0</v>
      </c>
      <c r="M15" s="171">
        <f t="shared" si="1"/>
        <v>0</v>
      </c>
    </row>
    <row r="16" spans="1:14" ht="15" hidden="1" outlineLevel="1" x14ac:dyDescent="0.25">
      <c r="A16" s="276" t="s">
        <v>279</v>
      </c>
      <c r="B16" s="276"/>
      <c r="C16" s="33"/>
      <c r="D16" s="8" t="s">
        <v>213</v>
      </c>
      <c r="E16" s="35"/>
      <c r="F16" s="185"/>
      <c r="G16" s="171">
        <f t="shared" si="0"/>
        <v>0</v>
      </c>
      <c r="H16" s="8" t="s">
        <v>213</v>
      </c>
      <c r="I16" s="38" t="str">
        <f>IF(grant_term="","",IF(grant_term=12,"N/A",IF(grant_term=24,"Please Input")))</f>
        <v>N/A</v>
      </c>
      <c r="J16" s="185" t="str">
        <f>IF(grant_term="","",IF(grant_term=12,"N/A",IF(grant_term=24,"Please Input")))</f>
        <v>N/A</v>
      </c>
      <c r="K16" s="171">
        <f>IFERROR(ROUND(IF(grant_term=12,"N/A",$I16*$J16),0),0)</f>
        <v>0</v>
      </c>
      <c r="M16" s="171">
        <f t="shared" si="1"/>
        <v>0</v>
      </c>
    </row>
    <row r="17" spans="1:26" ht="6" customHeight="1" collapsed="1" x14ac:dyDescent="0.2">
      <c r="A17" s="5"/>
      <c r="C17" s="19"/>
      <c r="G17" s="9"/>
      <c r="K17" s="9"/>
      <c r="M17" s="9"/>
    </row>
    <row r="18" spans="1:26" ht="15" x14ac:dyDescent="0.25">
      <c r="A18" s="172" t="s">
        <v>277</v>
      </c>
      <c r="B18" s="176"/>
      <c r="C18" s="176"/>
      <c r="D18" s="176"/>
      <c r="E18" s="176"/>
      <c r="F18" s="176"/>
      <c r="G18" s="171">
        <f>SUBTOTAL(9,G9:G17)</f>
        <v>0</v>
      </c>
      <c r="H18" s="176"/>
      <c r="I18" s="176"/>
      <c r="J18" s="176"/>
      <c r="K18" s="171">
        <f>SUBTOTAL(9,K9:K17)</f>
        <v>0</v>
      </c>
      <c r="M18" s="171">
        <f>SUBTOTAL(9,M9:M17)</f>
        <v>0</v>
      </c>
    </row>
    <row r="19" spans="1:26" x14ac:dyDescent="0.2">
      <c r="A19" s="5"/>
    </row>
    <row r="20" spans="1:26" x14ac:dyDescent="0.2">
      <c r="A20" s="5"/>
    </row>
    <row r="21" spans="1:26" ht="38.25" x14ac:dyDescent="0.2">
      <c r="A21" s="25" t="str" cm="1">
        <f t="array" ref="A21">"Expert Consulting Costs (max "&amp;caps_Consulting&amp;" per consultant)"</f>
        <v>Expert Consulting Costs (max $10,000 per consultant)</v>
      </c>
      <c r="B21" s="22" t="s">
        <v>73</v>
      </c>
      <c r="C21" s="22" t="s">
        <v>74</v>
      </c>
      <c r="D21" s="1"/>
      <c r="E21" s="18" t="s">
        <v>39</v>
      </c>
      <c r="F21" s="18" t="s">
        <v>40</v>
      </c>
      <c r="G21" s="18" t="s">
        <v>280</v>
      </c>
      <c r="H21" s="1"/>
      <c r="I21" s="18" t="s">
        <v>39</v>
      </c>
      <c r="J21" s="18" t="s">
        <v>40</v>
      </c>
      <c r="K21" s="18" t="s">
        <v>281</v>
      </c>
      <c r="M21" s="18" t="s">
        <v>26</v>
      </c>
    </row>
    <row r="22" spans="1:26" ht="15" x14ac:dyDescent="0.25">
      <c r="A22" s="179" t="s">
        <v>279</v>
      </c>
      <c r="B22" s="33"/>
      <c r="C22" s="45"/>
      <c r="E22" s="35"/>
      <c r="F22" s="185"/>
      <c r="G22" s="170">
        <f>ROUND(MIN(caps_Consulting,$E22*$F22),0)</f>
        <v>0</v>
      </c>
      <c r="I22" s="38" t="str">
        <f>IF(grant_term="","",IF(grant_term=12,"N/A",IF(grant_term=24,"Please Input")))</f>
        <v>N/A</v>
      </c>
      <c r="J22" s="185" t="str">
        <f>IF(grant_term="","",IF(grant_term=12,"N/A",IF(grant_term=24,"Please Input")))</f>
        <v>N/A</v>
      </c>
      <c r="K22" s="170">
        <f>IFERROR(ROUND(IF(grant_term=12,"N/A",MIN(caps_Consulting,$I22*$J22)),0),0)</f>
        <v>0</v>
      </c>
      <c r="M22" s="42">
        <f>ROUND(SUM(G22,K22),0)</f>
        <v>0</v>
      </c>
      <c r="P22" s="184"/>
    </row>
    <row r="23" spans="1:26" ht="15" x14ac:dyDescent="0.25">
      <c r="A23" s="179" t="s">
        <v>279</v>
      </c>
      <c r="B23" s="33"/>
      <c r="C23" s="45"/>
      <c r="E23" s="35"/>
      <c r="F23" s="185"/>
      <c r="G23" s="171">
        <f>ROUND(MIN(caps_Consulting,$E23*$F23),0)</f>
        <v>0</v>
      </c>
      <c r="I23" s="38" t="str">
        <f>IF(grant_term="","",IF(grant_term=12,"N/A",IF(grant_term=24,"Please Input")))</f>
        <v>N/A</v>
      </c>
      <c r="J23" s="185" t="str">
        <f>IF(grant_term="","",IF(grant_term=12,"N/A",IF(grant_term=24,"Please Input")))</f>
        <v>N/A</v>
      </c>
      <c r="K23" s="171">
        <f>IFERROR(ROUND(IF(grant_term=12,"N/A",MIN(caps_Consulting,$I23*$J23)),0),0)</f>
        <v>0</v>
      </c>
      <c r="M23" s="171">
        <f>ROUND(SUM(G23,K23),0)</f>
        <v>0</v>
      </c>
      <c r="P23" s="184"/>
    </row>
    <row r="24" spans="1:26" ht="15" x14ac:dyDescent="0.25">
      <c r="A24" s="179" t="s">
        <v>279</v>
      </c>
      <c r="B24" s="33"/>
      <c r="C24" s="45"/>
      <c r="E24" s="35"/>
      <c r="F24" s="185"/>
      <c r="G24" s="171">
        <f>ROUND(MIN(caps_Consulting,$E24*$F24),0)</f>
        <v>0</v>
      </c>
      <c r="I24" s="38" t="str">
        <f>IF(grant_term="","",IF(grant_term=12,"N/A",IF(grant_term=24,"Please Input")))</f>
        <v>N/A</v>
      </c>
      <c r="J24" s="185" t="str">
        <f>IF(grant_term="","",IF(grant_term=12,"N/A",IF(grant_term=24,"Please Input")))</f>
        <v>N/A</v>
      </c>
      <c r="K24" s="171">
        <f>IFERROR(ROUND(IF(grant_term=12,"N/A",MIN(caps_Consulting,$I24*$J24)),0),0)</f>
        <v>0</v>
      </c>
      <c r="M24" s="171">
        <f>ROUND(SUM(G24,K24),0)</f>
        <v>0</v>
      </c>
      <c r="P24" s="184"/>
    </row>
    <row r="25" spans="1:26" ht="15" x14ac:dyDescent="0.25">
      <c r="A25" s="179" t="s">
        <v>279</v>
      </c>
      <c r="B25" s="33"/>
      <c r="C25" s="45"/>
      <c r="E25" s="35"/>
      <c r="F25" s="185"/>
      <c r="G25" s="171">
        <f>ROUND(MIN(caps_Consulting,$E25*$F25),0)</f>
        <v>0</v>
      </c>
      <c r="I25" s="38" t="str">
        <f>IF(grant_term="","",IF(grant_term=12,"N/A",IF(grant_term=24,"Please Input")))</f>
        <v>N/A</v>
      </c>
      <c r="J25" s="185" t="str">
        <f>IF(grant_term="","",IF(grant_term=12,"N/A",IF(grant_term=24,"Please Input")))</f>
        <v>N/A</v>
      </c>
      <c r="K25" s="171">
        <f>IFERROR(ROUND(IF(grant_term=12,"N/A",MIN(caps_Consulting,$I25*$J25)),0),0)</f>
        <v>0</v>
      </c>
      <c r="M25" s="171">
        <f>ROUND(SUM(G25,K25),0)</f>
        <v>0</v>
      </c>
      <c r="P25" s="184"/>
    </row>
    <row r="26" spans="1:26" ht="15" hidden="1" outlineLevel="1" x14ac:dyDescent="0.25">
      <c r="A26" s="179" t="s">
        <v>56</v>
      </c>
      <c r="B26" s="33"/>
      <c r="C26" s="45"/>
      <c r="E26" s="35"/>
      <c r="F26" s="185"/>
      <c r="G26" s="171">
        <f>ROUND(MIN(caps_Consulting,$E26*$F26),0)</f>
        <v>0</v>
      </c>
      <c r="I26" s="38" t="str">
        <f>IF(grant_term="","",IF(grant_term=12,"N/A",IF(grant_term=24,"Please Input")))</f>
        <v>N/A</v>
      </c>
      <c r="J26" s="185" t="str">
        <f>IF(grant_term="","",IF(grant_term=12,"N/A",IF(grant_term=24,"Please Input")))</f>
        <v>N/A</v>
      </c>
      <c r="K26" s="171">
        <f>IFERROR(ROUND(IF(grant_term=12,"N/A",MIN(caps_Consulting,$I26*$J26)),0),0)</f>
        <v>0</v>
      </c>
      <c r="M26" s="171">
        <f>ROUND(SUM(G26,K26),0)</f>
        <v>0</v>
      </c>
      <c r="P26" s="184"/>
    </row>
    <row r="27" spans="1:26" ht="6" customHeight="1" collapsed="1" x14ac:dyDescent="0.2"/>
    <row r="28" spans="1:26" ht="15" x14ac:dyDescent="0.25">
      <c r="A28" s="172" t="s">
        <v>272</v>
      </c>
      <c r="B28" s="176"/>
      <c r="C28" s="176"/>
      <c r="D28" s="176"/>
      <c r="E28" s="176"/>
      <c r="F28" s="176"/>
      <c r="G28" s="171">
        <f>ROUND(SUBTOTAL(9,G22:G27),0)</f>
        <v>0</v>
      </c>
      <c r="H28" s="176"/>
      <c r="I28" s="176"/>
      <c r="J28" s="176"/>
      <c r="K28" s="171">
        <f>ROUND(SUBTOTAL(9,K22:K27),0)</f>
        <v>0</v>
      </c>
      <c r="M28" s="171">
        <f>SUBTOTAL(9,M22:M27)</f>
        <v>0</v>
      </c>
    </row>
    <row r="29" spans="1:26" x14ac:dyDescent="0.2">
      <c r="A29" s="15"/>
      <c r="M29" s="9"/>
      <c r="N29" s="9"/>
      <c r="O29" s="9"/>
      <c r="P29" s="9"/>
      <c r="Q29" s="9"/>
      <c r="R29" s="9"/>
      <c r="S29" s="9"/>
      <c r="T29" s="9"/>
      <c r="U29" s="9"/>
      <c r="V29" s="9"/>
      <c r="W29" s="9"/>
      <c r="X29" s="9"/>
      <c r="Y29" s="9"/>
      <c r="Z29" s="9"/>
    </row>
    <row r="30" spans="1:26" ht="15.75" hidden="1" outlineLevel="1" thickBot="1" x14ac:dyDescent="0.3">
      <c r="A30" s="172" t="s">
        <v>58</v>
      </c>
      <c r="B30" s="176"/>
      <c r="C30" s="176"/>
      <c r="D30" s="176"/>
      <c r="E30" s="176"/>
      <c r="F30" s="176"/>
      <c r="G30" s="178">
        <f>SUBTOTAL(9,G8:G29)</f>
        <v>0</v>
      </c>
      <c r="H30" s="176"/>
      <c r="I30" s="176"/>
      <c r="J30" s="176"/>
      <c r="K30" s="178">
        <f>SUBTOTAL(9,K8:K29)</f>
        <v>0</v>
      </c>
      <c r="M30" s="44">
        <f>SUBTOTAL(9,M8:M29)</f>
        <v>0</v>
      </c>
    </row>
    <row r="31" spans="1:26" ht="13.5" hidden="1" outlineLevel="1" thickTop="1" x14ac:dyDescent="0.2">
      <c r="A31" s="15"/>
      <c r="G31" s="9"/>
      <c r="K31" s="9"/>
      <c r="M31" s="9"/>
    </row>
    <row r="32" spans="1:26" ht="15.75" hidden="1" outlineLevel="1" thickBot="1" x14ac:dyDescent="0.3">
      <c r="A32" s="172" t="s">
        <v>273</v>
      </c>
      <c r="B32" s="176"/>
      <c r="C32" s="176"/>
      <c r="D32" s="176"/>
      <c r="E32" s="176"/>
      <c r="F32" s="176"/>
      <c r="G32" s="178">
        <f>ROUND(G30*ind_cost_rate,0)</f>
        <v>0</v>
      </c>
      <c r="H32" s="176"/>
      <c r="I32" s="176"/>
      <c r="J32" s="176"/>
      <c r="K32" s="178">
        <f>ROUND(K30*ind_cost_rate,0)</f>
        <v>0</v>
      </c>
      <c r="M32" s="44">
        <f>SUM(G32:L32)</f>
        <v>0</v>
      </c>
    </row>
    <row r="33" spans="1:20" ht="13.5" hidden="1" outlineLevel="1" thickTop="1" x14ac:dyDescent="0.2">
      <c r="A33" s="5"/>
    </row>
    <row r="34" spans="1:20" collapsed="1" x14ac:dyDescent="0.2">
      <c r="A34" s="5"/>
    </row>
    <row r="35" spans="1:20" ht="25.5" hidden="1" outlineLevel="1" x14ac:dyDescent="0.2">
      <c r="A35" s="25" t="s">
        <v>201</v>
      </c>
      <c r="B35" s="22" t="s">
        <v>52</v>
      </c>
      <c r="C35" s="22"/>
      <c r="D35" s="1"/>
      <c r="E35" s="272" t="s">
        <v>53</v>
      </c>
      <c r="F35" s="272"/>
      <c r="G35" s="22" t="s">
        <v>291</v>
      </c>
      <c r="H35" s="1"/>
      <c r="I35" s="272" t="s">
        <v>54</v>
      </c>
      <c r="J35" s="272"/>
      <c r="K35" s="22" t="s">
        <v>292</v>
      </c>
      <c r="M35" s="18" t="s">
        <v>26</v>
      </c>
    </row>
    <row r="36" spans="1:20" ht="15" hidden="1" outlineLevel="1" x14ac:dyDescent="0.25">
      <c r="A36" s="31" t="s">
        <v>56</v>
      </c>
      <c r="B36" s="33"/>
      <c r="C36" s="41"/>
      <c r="E36" s="273"/>
      <c r="F36" s="274"/>
      <c r="G36" s="170">
        <f>E36</f>
        <v>0</v>
      </c>
      <c r="I36" s="273" t="str">
        <f t="shared" ref="I36:I44" si="2">IF(grant_term="","",IF(grant_term=12,"N/A",IF(grant_term=24,"Please Input")))</f>
        <v>N/A</v>
      </c>
      <c r="J36" s="274"/>
      <c r="K36" s="170">
        <f>SUM(I36)</f>
        <v>0</v>
      </c>
      <c r="L36" s="6"/>
      <c r="M36" s="42">
        <f t="shared" ref="M36:M44" si="3">ROUND(SUM(G36,K36),0)</f>
        <v>0</v>
      </c>
      <c r="N36" s="6"/>
      <c r="O36" s="6"/>
      <c r="P36" s="6"/>
      <c r="Q36" s="6"/>
      <c r="R36" s="6"/>
      <c r="S36" s="6"/>
      <c r="T36" s="6"/>
    </row>
    <row r="37" spans="1:20" ht="15" hidden="1" outlineLevel="1" x14ac:dyDescent="0.25">
      <c r="A37" s="31" t="s">
        <v>56</v>
      </c>
      <c r="B37" s="33"/>
      <c r="C37" s="41"/>
      <c r="E37" s="270"/>
      <c r="F37" s="271"/>
      <c r="G37" s="171">
        <f t="shared" ref="G37:G44" si="4">E37</f>
        <v>0</v>
      </c>
      <c r="I37" s="270" t="str">
        <f t="shared" si="2"/>
        <v>N/A</v>
      </c>
      <c r="J37" s="271"/>
      <c r="K37" s="171">
        <f t="shared" ref="K37:K44" si="5">SUM(I37)</f>
        <v>0</v>
      </c>
      <c r="L37" s="6"/>
      <c r="M37" s="43">
        <f t="shared" si="3"/>
        <v>0</v>
      </c>
      <c r="N37" s="6"/>
      <c r="O37" s="6"/>
      <c r="P37" s="6"/>
      <c r="Q37" s="6"/>
      <c r="R37" s="6"/>
      <c r="S37" s="6"/>
      <c r="T37" s="6"/>
    </row>
    <row r="38" spans="1:20" ht="15" hidden="1" outlineLevel="1" x14ac:dyDescent="0.25">
      <c r="A38" s="31" t="s">
        <v>56</v>
      </c>
      <c r="B38" s="33"/>
      <c r="C38" s="41"/>
      <c r="E38" s="270"/>
      <c r="F38" s="271"/>
      <c r="G38" s="171">
        <f t="shared" si="4"/>
        <v>0</v>
      </c>
      <c r="I38" s="270" t="str">
        <f t="shared" si="2"/>
        <v>N/A</v>
      </c>
      <c r="J38" s="271"/>
      <c r="K38" s="171">
        <f t="shared" si="5"/>
        <v>0</v>
      </c>
      <c r="L38" s="6"/>
      <c r="M38" s="43">
        <f t="shared" si="3"/>
        <v>0</v>
      </c>
      <c r="N38" s="6"/>
      <c r="O38" s="6"/>
      <c r="P38" s="6"/>
      <c r="Q38" s="6"/>
      <c r="R38" s="6"/>
      <c r="S38" s="6"/>
      <c r="T38" s="6"/>
    </row>
    <row r="39" spans="1:20" ht="15" hidden="1" outlineLevel="1" x14ac:dyDescent="0.25">
      <c r="A39" s="31" t="s">
        <v>56</v>
      </c>
      <c r="B39" s="33"/>
      <c r="C39" s="41"/>
      <c r="E39" s="270"/>
      <c r="F39" s="271"/>
      <c r="G39" s="171">
        <f t="shared" si="4"/>
        <v>0</v>
      </c>
      <c r="I39" s="270" t="str">
        <f t="shared" si="2"/>
        <v>N/A</v>
      </c>
      <c r="J39" s="271"/>
      <c r="K39" s="171">
        <f t="shared" si="5"/>
        <v>0</v>
      </c>
      <c r="L39" s="6"/>
      <c r="M39" s="43">
        <f t="shared" si="3"/>
        <v>0</v>
      </c>
      <c r="N39" s="6"/>
      <c r="O39" s="6"/>
      <c r="P39" s="6"/>
      <c r="Q39" s="6"/>
      <c r="R39" s="6"/>
      <c r="S39" s="6"/>
      <c r="T39" s="6"/>
    </row>
    <row r="40" spans="1:20" ht="15" hidden="1" outlineLevel="1" x14ac:dyDescent="0.25">
      <c r="A40" s="31" t="s">
        <v>56</v>
      </c>
      <c r="B40" s="33"/>
      <c r="C40" s="41"/>
      <c r="E40" s="270"/>
      <c r="F40" s="271"/>
      <c r="G40" s="171">
        <f t="shared" si="4"/>
        <v>0</v>
      </c>
      <c r="I40" s="270" t="str">
        <f t="shared" si="2"/>
        <v>N/A</v>
      </c>
      <c r="J40" s="271"/>
      <c r="K40" s="171">
        <f t="shared" si="5"/>
        <v>0</v>
      </c>
      <c r="L40" s="6"/>
      <c r="M40" s="43">
        <f t="shared" si="3"/>
        <v>0</v>
      </c>
      <c r="N40" s="6"/>
      <c r="O40" s="6"/>
      <c r="P40" s="6"/>
      <c r="Q40" s="6"/>
      <c r="R40" s="6"/>
      <c r="S40" s="6"/>
      <c r="T40" s="6"/>
    </row>
    <row r="41" spans="1:20" ht="15" hidden="1" outlineLevel="1" x14ac:dyDescent="0.25">
      <c r="A41" s="31" t="s">
        <v>56</v>
      </c>
      <c r="B41" s="33"/>
      <c r="C41" s="41"/>
      <c r="E41" s="270"/>
      <c r="F41" s="271"/>
      <c r="G41" s="171">
        <f t="shared" si="4"/>
        <v>0</v>
      </c>
      <c r="I41" s="270" t="str">
        <f t="shared" si="2"/>
        <v>N/A</v>
      </c>
      <c r="J41" s="271"/>
      <c r="K41" s="171">
        <f t="shared" si="5"/>
        <v>0</v>
      </c>
      <c r="L41" s="6"/>
      <c r="M41" s="43">
        <f t="shared" si="3"/>
        <v>0</v>
      </c>
      <c r="N41" s="6"/>
      <c r="O41" s="6"/>
      <c r="P41" s="6"/>
      <c r="Q41" s="6"/>
      <c r="R41" s="6"/>
      <c r="S41" s="6"/>
      <c r="T41" s="6"/>
    </row>
    <row r="42" spans="1:20" ht="15" hidden="1" outlineLevel="1" x14ac:dyDescent="0.25">
      <c r="A42" s="31" t="s">
        <v>56</v>
      </c>
      <c r="B42" s="33"/>
      <c r="C42" s="41"/>
      <c r="E42" s="270"/>
      <c r="F42" s="271"/>
      <c r="G42" s="171">
        <f t="shared" si="4"/>
        <v>0</v>
      </c>
      <c r="I42" s="270" t="str">
        <f t="shared" si="2"/>
        <v>N/A</v>
      </c>
      <c r="J42" s="271"/>
      <c r="K42" s="171">
        <f t="shared" si="5"/>
        <v>0</v>
      </c>
      <c r="L42" s="6"/>
      <c r="M42" s="43">
        <f t="shared" si="3"/>
        <v>0</v>
      </c>
      <c r="N42" s="6"/>
      <c r="O42" s="6"/>
      <c r="P42" s="6"/>
      <c r="Q42" s="6"/>
      <c r="R42" s="6"/>
      <c r="S42" s="6"/>
      <c r="T42" s="6"/>
    </row>
    <row r="43" spans="1:20" ht="15" hidden="1" outlineLevel="1" x14ac:dyDescent="0.25">
      <c r="A43" s="31" t="s">
        <v>56</v>
      </c>
      <c r="B43" s="33"/>
      <c r="C43" s="41"/>
      <c r="E43" s="270"/>
      <c r="F43" s="271"/>
      <c r="G43" s="171">
        <f t="shared" si="4"/>
        <v>0</v>
      </c>
      <c r="I43" s="270" t="str">
        <f t="shared" si="2"/>
        <v>N/A</v>
      </c>
      <c r="J43" s="271"/>
      <c r="K43" s="171">
        <f t="shared" si="5"/>
        <v>0</v>
      </c>
      <c r="L43" s="6"/>
      <c r="M43" s="43">
        <f t="shared" si="3"/>
        <v>0</v>
      </c>
      <c r="N43" s="6"/>
      <c r="O43" s="6"/>
      <c r="P43" s="6"/>
      <c r="Q43" s="6"/>
      <c r="R43" s="6"/>
      <c r="S43" s="6"/>
      <c r="T43" s="6"/>
    </row>
    <row r="44" spans="1:20" ht="15" hidden="1" outlineLevel="1" x14ac:dyDescent="0.25">
      <c r="A44" s="31" t="s">
        <v>56</v>
      </c>
      <c r="B44" s="33"/>
      <c r="C44" s="41"/>
      <c r="E44" s="270"/>
      <c r="F44" s="271"/>
      <c r="G44" s="171">
        <f t="shared" si="4"/>
        <v>0</v>
      </c>
      <c r="I44" s="270" t="str">
        <f t="shared" si="2"/>
        <v>N/A</v>
      </c>
      <c r="J44" s="271"/>
      <c r="K44" s="171">
        <f t="shared" si="5"/>
        <v>0</v>
      </c>
      <c r="L44" s="6"/>
      <c r="M44" s="43">
        <f t="shared" si="3"/>
        <v>0</v>
      </c>
      <c r="N44" s="6"/>
      <c r="O44" s="6"/>
      <c r="P44" s="6"/>
      <c r="Q44" s="6"/>
      <c r="R44" s="6"/>
      <c r="S44" s="6"/>
      <c r="T44" s="6"/>
    </row>
    <row r="45" spans="1:20" ht="6" hidden="1" customHeight="1" outlineLevel="1" x14ac:dyDescent="0.2">
      <c r="J45" s="6"/>
      <c r="L45" s="6"/>
      <c r="N45" s="6"/>
      <c r="O45" s="6"/>
      <c r="P45" s="6"/>
      <c r="Q45" s="6"/>
      <c r="R45" s="6"/>
      <c r="S45" s="6"/>
      <c r="T45" s="6"/>
    </row>
    <row r="46" spans="1:20" ht="15" hidden="1" outlineLevel="1" x14ac:dyDescent="0.25">
      <c r="A46" s="172" t="s">
        <v>57</v>
      </c>
      <c r="B46" s="176"/>
      <c r="C46" s="176"/>
      <c r="D46" s="176"/>
      <c r="E46" s="176"/>
      <c r="F46" s="176"/>
      <c r="G46" s="171">
        <f>ROUND(SUBTOTAL(9,G36:G45),0)</f>
        <v>0</v>
      </c>
      <c r="H46" s="176"/>
      <c r="I46" s="176"/>
      <c r="J46" s="176"/>
      <c r="K46" s="171">
        <f>ROUND(SUBTOTAL(9,K36:K45),0)</f>
        <v>0</v>
      </c>
      <c r="M46" s="171">
        <f>SUBTOTAL(9,M36:M45)</f>
        <v>0</v>
      </c>
    </row>
    <row r="47" spans="1:20" hidden="1" outlineLevel="1" x14ac:dyDescent="0.2">
      <c r="J47" s="6"/>
      <c r="K47" s="6"/>
      <c r="L47" s="6"/>
      <c r="N47" s="6"/>
      <c r="O47" s="6"/>
      <c r="P47" s="6"/>
      <c r="Q47" s="6"/>
      <c r="R47" s="6"/>
      <c r="S47" s="6"/>
      <c r="T47" s="6"/>
    </row>
    <row r="48" spans="1:20" hidden="1" outlineLevel="1" x14ac:dyDescent="0.2">
      <c r="J48" s="6"/>
      <c r="K48" s="6"/>
      <c r="L48" s="6"/>
      <c r="N48" s="6"/>
      <c r="O48" s="6"/>
      <c r="P48" s="6"/>
      <c r="Q48" s="6"/>
      <c r="R48" s="6"/>
      <c r="S48" s="6"/>
      <c r="T48" s="6"/>
    </row>
    <row r="49" spans="1:20" ht="25.5" collapsed="1" x14ac:dyDescent="0.2">
      <c r="A49" s="1" t="s">
        <v>81</v>
      </c>
      <c r="B49" s="22" t="s">
        <v>307</v>
      </c>
      <c r="C49" s="22"/>
      <c r="E49" s="272" t="s">
        <v>318</v>
      </c>
      <c r="F49" s="272"/>
      <c r="G49" s="22" t="s">
        <v>291</v>
      </c>
      <c r="I49" s="272" t="s">
        <v>319</v>
      </c>
      <c r="J49" s="272"/>
      <c r="K49" s="22" t="s">
        <v>292</v>
      </c>
      <c r="L49" s="6"/>
      <c r="M49" s="18" t="s">
        <v>26</v>
      </c>
      <c r="N49" s="6"/>
      <c r="O49" s="6"/>
      <c r="P49" s="6"/>
      <c r="Q49" s="6"/>
      <c r="R49" s="6"/>
      <c r="S49" s="6"/>
      <c r="T49" s="6"/>
    </row>
    <row r="50" spans="1:20" ht="15" x14ac:dyDescent="0.25">
      <c r="A50" s="31" t="s">
        <v>56</v>
      </c>
      <c r="B50" s="33"/>
      <c r="C50" s="41"/>
      <c r="E50" s="273"/>
      <c r="F50" s="274"/>
      <c r="G50" s="170">
        <f>E50</f>
        <v>0</v>
      </c>
      <c r="I50" s="273" t="str">
        <f t="shared" ref="I50:I63" si="6">IF(grant_term="","",IF(grant_term=12,"N/A",IF(grant_term=24,"Please Input")))</f>
        <v>N/A</v>
      </c>
      <c r="J50" s="274"/>
      <c r="K50" s="170">
        <f t="shared" ref="K50:K63" si="7">SUM(I50)</f>
        <v>0</v>
      </c>
      <c r="L50" s="6"/>
      <c r="M50" s="43">
        <f>ROUND(SUM(G50,K50),0)</f>
        <v>0</v>
      </c>
      <c r="N50" s="6"/>
      <c r="O50" s="6"/>
      <c r="P50" s="6"/>
      <c r="Q50" s="6"/>
      <c r="R50" s="6"/>
      <c r="S50" s="6"/>
      <c r="T50" s="6"/>
    </row>
    <row r="51" spans="1:20" ht="15" x14ac:dyDescent="0.25">
      <c r="A51" s="31" t="s">
        <v>56</v>
      </c>
      <c r="B51" s="33"/>
      <c r="C51" s="41"/>
      <c r="E51" s="270"/>
      <c r="F51" s="271"/>
      <c r="G51" s="171">
        <f t="shared" ref="G51:G54" si="8">E51</f>
        <v>0</v>
      </c>
      <c r="I51" s="270" t="str">
        <f t="shared" si="6"/>
        <v>N/A</v>
      </c>
      <c r="J51" s="271"/>
      <c r="K51" s="171">
        <f t="shared" si="7"/>
        <v>0</v>
      </c>
      <c r="L51" s="6"/>
      <c r="M51" s="43">
        <f t="shared" ref="M51:M54" si="9">ROUND(SUM(G51,K51),0)</f>
        <v>0</v>
      </c>
      <c r="N51" s="6"/>
      <c r="O51" s="6"/>
      <c r="P51" s="6"/>
      <c r="Q51" s="6"/>
      <c r="R51" s="6"/>
      <c r="S51" s="6"/>
      <c r="T51" s="6"/>
    </row>
    <row r="52" spans="1:20" ht="15" x14ac:dyDescent="0.25">
      <c r="A52" s="31" t="s">
        <v>56</v>
      </c>
      <c r="B52" s="33"/>
      <c r="C52" s="41"/>
      <c r="E52" s="270"/>
      <c r="F52" s="271"/>
      <c r="G52" s="171">
        <f t="shared" si="8"/>
        <v>0</v>
      </c>
      <c r="I52" s="270" t="str">
        <f t="shared" si="6"/>
        <v>N/A</v>
      </c>
      <c r="J52" s="271"/>
      <c r="K52" s="171">
        <f t="shared" si="7"/>
        <v>0</v>
      </c>
      <c r="L52" s="6"/>
      <c r="M52" s="43">
        <f t="shared" si="9"/>
        <v>0</v>
      </c>
      <c r="N52" s="6"/>
      <c r="O52" s="6"/>
      <c r="P52" s="6"/>
      <c r="Q52" s="6"/>
      <c r="R52" s="6"/>
      <c r="S52" s="6"/>
      <c r="T52" s="6"/>
    </row>
    <row r="53" spans="1:20" ht="15" x14ac:dyDescent="0.25">
      <c r="A53" s="31" t="s">
        <v>56</v>
      </c>
      <c r="B53" s="33"/>
      <c r="C53" s="41"/>
      <c r="E53" s="270"/>
      <c r="F53" s="271"/>
      <c r="G53" s="171">
        <f t="shared" si="8"/>
        <v>0</v>
      </c>
      <c r="I53" s="270" t="str">
        <f t="shared" si="6"/>
        <v>N/A</v>
      </c>
      <c r="J53" s="271"/>
      <c r="K53" s="171">
        <f t="shared" si="7"/>
        <v>0</v>
      </c>
      <c r="L53" s="6"/>
      <c r="M53" s="43">
        <f t="shared" si="9"/>
        <v>0</v>
      </c>
      <c r="N53" s="6"/>
      <c r="O53" s="6"/>
      <c r="P53" s="6"/>
      <c r="Q53" s="6"/>
      <c r="R53" s="6"/>
      <c r="S53" s="6"/>
      <c r="T53" s="6"/>
    </row>
    <row r="54" spans="1:20" ht="15" x14ac:dyDescent="0.25">
      <c r="A54" s="31" t="s">
        <v>56</v>
      </c>
      <c r="B54" s="33"/>
      <c r="C54" s="41"/>
      <c r="E54" s="270"/>
      <c r="F54" s="271"/>
      <c r="G54" s="171">
        <f t="shared" si="8"/>
        <v>0</v>
      </c>
      <c r="I54" s="270" t="str">
        <f t="shared" si="6"/>
        <v>N/A</v>
      </c>
      <c r="J54" s="271"/>
      <c r="K54" s="171">
        <f t="shared" si="7"/>
        <v>0</v>
      </c>
      <c r="L54" s="6"/>
      <c r="M54" s="43">
        <f t="shared" si="9"/>
        <v>0</v>
      </c>
      <c r="N54" s="6"/>
      <c r="O54" s="6"/>
      <c r="P54" s="6"/>
      <c r="Q54" s="6"/>
      <c r="R54" s="6"/>
      <c r="S54" s="6"/>
      <c r="T54" s="6"/>
    </row>
    <row r="55" spans="1:20" ht="15" x14ac:dyDescent="0.25">
      <c r="A55" s="31" t="s">
        <v>56</v>
      </c>
      <c r="B55" s="33"/>
      <c r="C55" s="41"/>
      <c r="E55" s="270"/>
      <c r="F55" s="271"/>
      <c r="G55" s="171">
        <f t="shared" ref="G55:G58" si="10">E55</f>
        <v>0</v>
      </c>
      <c r="I55" s="270" t="str">
        <f t="shared" si="6"/>
        <v>N/A</v>
      </c>
      <c r="J55" s="271"/>
      <c r="K55" s="171">
        <f t="shared" si="7"/>
        <v>0</v>
      </c>
      <c r="L55" s="6"/>
      <c r="M55" s="43">
        <f t="shared" ref="M55:M58" si="11">ROUND(SUM(G55,K55),0)</f>
        <v>0</v>
      </c>
      <c r="N55" s="6"/>
      <c r="O55" s="6"/>
      <c r="P55" s="6"/>
      <c r="Q55" s="6"/>
      <c r="R55" s="6"/>
      <c r="S55" s="6"/>
      <c r="T55" s="6"/>
    </row>
    <row r="56" spans="1:20" ht="15" x14ac:dyDescent="0.25">
      <c r="A56" s="31" t="s">
        <v>56</v>
      </c>
      <c r="B56" s="33"/>
      <c r="C56" s="41"/>
      <c r="E56" s="270"/>
      <c r="F56" s="271"/>
      <c r="G56" s="171">
        <f t="shared" si="10"/>
        <v>0</v>
      </c>
      <c r="I56" s="270" t="str">
        <f t="shared" si="6"/>
        <v>N/A</v>
      </c>
      <c r="J56" s="271"/>
      <c r="K56" s="171">
        <f t="shared" si="7"/>
        <v>0</v>
      </c>
      <c r="L56" s="6"/>
      <c r="M56" s="43">
        <f t="shared" si="11"/>
        <v>0</v>
      </c>
      <c r="N56" s="6"/>
      <c r="O56" s="6"/>
      <c r="P56" s="6"/>
      <c r="Q56" s="6"/>
      <c r="R56" s="6"/>
      <c r="S56" s="6"/>
      <c r="T56" s="6"/>
    </row>
    <row r="57" spans="1:20" ht="15" x14ac:dyDescent="0.25">
      <c r="A57" s="31" t="s">
        <v>56</v>
      </c>
      <c r="B57" s="33"/>
      <c r="C57" s="41"/>
      <c r="E57" s="270"/>
      <c r="F57" s="271"/>
      <c r="G57" s="171">
        <f t="shared" si="10"/>
        <v>0</v>
      </c>
      <c r="I57" s="270" t="str">
        <f t="shared" si="6"/>
        <v>N/A</v>
      </c>
      <c r="J57" s="271"/>
      <c r="K57" s="171">
        <f t="shared" si="7"/>
        <v>0</v>
      </c>
      <c r="L57" s="6"/>
      <c r="M57" s="43">
        <f t="shared" si="11"/>
        <v>0</v>
      </c>
      <c r="N57" s="6"/>
      <c r="O57" s="6"/>
      <c r="P57" s="6"/>
      <c r="Q57" s="6"/>
      <c r="R57" s="6"/>
      <c r="S57" s="6"/>
      <c r="T57" s="6"/>
    </row>
    <row r="58" spans="1:20" ht="15" x14ac:dyDescent="0.25">
      <c r="A58" s="31" t="s">
        <v>56</v>
      </c>
      <c r="B58" s="33"/>
      <c r="C58" s="41"/>
      <c r="E58" s="270"/>
      <c r="F58" s="271"/>
      <c r="G58" s="171">
        <f t="shared" si="10"/>
        <v>0</v>
      </c>
      <c r="I58" s="270" t="str">
        <f t="shared" si="6"/>
        <v>N/A</v>
      </c>
      <c r="J58" s="271"/>
      <c r="K58" s="171">
        <f t="shared" si="7"/>
        <v>0</v>
      </c>
      <c r="L58" s="6"/>
      <c r="M58" s="43">
        <f t="shared" si="11"/>
        <v>0</v>
      </c>
      <c r="N58" s="6"/>
      <c r="O58" s="6"/>
      <c r="P58" s="6"/>
      <c r="Q58" s="6"/>
      <c r="R58" s="6"/>
      <c r="S58" s="6"/>
      <c r="T58" s="6"/>
    </row>
    <row r="59" spans="1:20" ht="15" x14ac:dyDescent="0.25">
      <c r="A59" s="31" t="s">
        <v>56</v>
      </c>
      <c r="B59" s="33"/>
      <c r="C59" s="41"/>
      <c r="E59" s="270"/>
      <c r="F59" s="271"/>
      <c r="G59" s="171">
        <f t="shared" ref="G59:G63" si="12">E59</f>
        <v>0</v>
      </c>
      <c r="I59" s="270" t="str">
        <f t="shared" si="6"/>
        <v>N/A</v>
      </c>
      <c r="J59" s="271"/>
      <c r="K59" s="171">
        <f t="shared" si="7"/>
        <v>0</v>
      </c>
      <c r="L59" s="6"/>
      <c r="M59" s="43">
        <f t="shared" ref="M59:M63" si="13">ROUND(SUM(G59,K59),0)</f>
        <v>0</v>
      </c>
      <c r="N59" s="6"/>
      <c r="O59" s="6"/>
      <c r="P59" s="6"/>
      <c r="Q59" s="6"/>
      <c r="R59" s="6"/>
      <c r="S59" s="6"/>
      <c r="T59" s="6"/>
    </row>
    <row r="60" spans="1:20" ht="15" x14ac:dyDescent="0.25">
      <c r="A60" s="31" t="s">
        <v>56</v>
      </c>
      <c r="B60" s="33"/>
      <c r="C60" s="41"/>
      <c r="E60" s="270"/>
      <c r="F60" s="271"/>
      <c r="G60" s="171">
        <f t="shared" si="12"/>
        <v>0</v>
      </c>
      <c r="I60" s="270" t="str">
        <f t="shared" si="6"/>
        <v>N/A</v>
      </c>
      <c r="J60" s="271"/>
      <c r="K60" s="171">
        <f t="shared" si="7"/>
        <v>0</v>
      </c>
      <c r="L60" s="6"/>
      <c r="M60" s="43">
        <f t="shared" si="13"/>
        <v>0</v>
      </c>
      <c r="N60" s="6"/>
      <c r="O60" s="6"/>
      <c r="P60" s="6"/>
      <c r="Q60" s="6"/>
      <c r="R60" s="6"/>
      <c r="S60" s="6"/>
      <c r="T60" s="6"/>
    </row>
    <row r="61" spans="1:20" ht="15" hidden="1" outlineLevel="1" x14ac:dyDescent="0.25">
      <c r="A61" s="31" t="s">
        <v>56</v>
      </c>
      <c r="B61" s="33"/>
      <c r="C61" s="41"/>
      <c r="E61" s="270"/>
      <c r="F61" s="271"/>
      <c r="G61" s="171">
        <f t="shared" si="12"/>
        <v>0</v>
      </c>
      <c r="I61" s="270" t="str">
        <f t="shared" si="6"/>
        <v>N/A</v>
      </c>
      <c r="J61" s="271"/>
      <c r="K61" s="171">
        <f t="shared" si="7"/>
        <v>0</v>
      </c>
      <c r="L61" s="6"/>
      <c r="M61" s="43">
        <f t="shared" si="13"/>
        <v>0</v>
      </c>
      <c r="N61" s="6"/>
      <c r="O61" s="6"/>
      <c r="P61" s="6"/>
      <c r="Q61" s="6"/>
      <c r="R61" s="6"/>
      <c r="S61" s="6"/>
      <c r="T61" s="6"/>
    </row>
    <row r="62" spans="1:20" ht="15" hidden="1" outlineLevel="1" x14ac:dyDescent="0.25">
      <c r="A62" s="31" t="s">
        <v>56</v>
      </c>
      <c r="B62" s="33"/>
      <c r="C62" s="41"/>
      <c r="E62" s="270"/>
      <c r="F62" s="271"/>
      <c r="G62" s="171">
        <f t="shared" si="12"/>
        <v>0</v>
      </c>
      <c r="I62" s="270" t="str">
        <f t="shared" si="6"/>
        <v>N/A</v>
      </c>
      <c r="J62" s="271"/>
      <c r="K62" s="171">
        <f t="shared" si="7"/>
        <v>0</v>
      </c>
      <c r="L62" s="6"/>
      <c r="M62" s="43">
        <f t="shared" si="13"/>
        <v>0</v>
      </c>
      <c r="N62" s="6"/>
      <c r="O62" s="6"/>
      <c r="P62" s="6"/>
      <c r="Q62" s="6"/>
      <c r="R62" s="6"/>
      <c r="S62" s="6"/>
      <c r="T62" s="6"/>
    </row>
    <row r="63" spans="1:20" ht="15" hidden="1" outlineLevel="1" x14ac:dyDescent="0.25">
      <c r="A63" s="31" t="s">
        <v>56</v>
      </c>
      <c r="B63" s="33"/>
      <c r="C63" s="41"/>
      <c r="E63" s="270"/>
      <c r="F63" s="271"/>
      <c r="G63" s="171">
        <f t="shared" si="12"/>
        <v>0</v>
      </c>
      <c r="I63" s="270" t="str">
        <f t="shared" si="6"/>
        <v>N/A</v>
      </c>
      <c r="J63" s="271"/>
      <c r="K63" s="171">
        <f t="shared" si="7"/>
        <v>0</v>
      </c>
      <c r="L63" s="6"/>
      <c r="M63" s="43">
        <f t="shared" si="13"/>
        <v>0</v>
      </c>
      <c r="N63" s="6"/>
      <c r="O63" s="6"/>
      <c r="P63" s="6"/>
      <c r="Q63" s="6"/>
      <c r="R63" s="6"/>
      <c r="S63" s="6"/>
      <c r="T63" s="6"/>
    </row>
    <row r="64" spans="1:20" ht="6" customHeight="1" collapsed="1" x14ac:dyDescent="0.2">
      <c r="J64" s="6"/>
      <c r="K64" s="6"/>
      <c r="L64" s="6"/>
      <c r="N64" s="6"/>
      <c r="O64" s="6"/>
      <c r="P64" s="6"/>
      <c r="Q64" s="6"/>
      <c r="R64" s="6"/>
      <c r="S64" s="6"/>
      <c r="T64" s="6"/>
    </row>
    <row r="65" spans="1:20" ht="15" x14ac:dyDescent="0.25">
      <c r="A65" s="172" t="s">
        <v>82</v>
      </c>
      <c r="B65" s="176"/>
      <c r="C65" s="176"/>
      <c r="D65" s="176"/>
      <c r="E65" s="176"/>
      <c r="F65" s="176"/>
      <c r="G65" s="171">
        <f>SUBTOTAL(9,G50:G64)</f>
        <v>0</v>
      </c>
      <c r="H65" s="176"/>
      <c r="I65" s="176"/>
      <c r="J65" s="176"/>
      <c r="K65" s="171">
        <f>SUBTOTAL(9,K50:K64)</f>
        <v>0</v>
      </c>
      <c r="M65" s="171">
        <f>SUBTOTAL(9,M50:M64)</f>
        <v>0</v>
      </c>
    </row>
    <row r="66" spans="1:20" x14ac:dyDescent="0.2">
      <c r="J66" s="6"/>
      <c r="K66" s="6"/>
      <c r="L66" s="6"/>
      <c r="N66" s="6"/>
      <c r="O66" s="6"/>
      <c r="P66" s="6"/>
      <c r="Q66" s="6"/>
      <c r="R66" s="6"/>
      <c r="S66" s="6"/>
      <c r="T66" s="6"/>
    </row>
    <row r="67" spans="1:20" x14ac:dyDescent="0.2">
      <c r="J67" s="6"/>
      <c r="K67" s="6"/>
      <c r="L67" s="6"/>
      <c r="N67" s="6"/>
      <c r="O67" s="6"/>
      <c r="P67" s="6"/>
      <c r="Q67" s="6"/>
      <c r="R67" s="6"/>
      <c r="S67" s="6"/>
      <c r="T67" s="6"/>
    </row>
    <row r="68" spans="1:20" ht="25.5" x14ac:dyDescent="0.2">
      <c r="A68" s="1" t="s">
        <v>59</v>
      </c>
      <c r="B68" s="22" t="s">
        <v>307</v>
      </c>
      <c r="C68" s="22"/>
      <c r="E68" s="272" t="s">
        <v>318</v>
      </c>
      <c r="F68" s="272"/>
      <c r="G68" s="22" t="s">
        <v>291</v>
      </c>
      <c r="I68" s="272" t="s">
        <v>319</v>
      </c>
      <c r="J68" s="272"/>
      <c r="K68" s="22" t="s">
        <v>292</v>
      </c>
      <c r="L68" s="6"/>
      <c r="M68" s="18" t="s">
        <v>26</v>
      </c>
      <c r="N68" s="6"/>
      <c r="O68" s="6"/>
      <c r="P68" s="6"/>
      <c r="Q68" s="6"/>
      <c r="R68" s="6"/>
      <c r="S68" s="6"/>
      <c r="T68" s="6"/>
    </row>
    <row r="69" spans="1:20" ht="15" x14ac:dyDescent="0.25">
      <c r="A69" s="31" t="s">
        <v>56</v>
      </c>
      <c r="B69" s="31"/>
      <c r="C69" s="41"/>
      <c r="E69" s="273"/>
      <c r="F69" s="274"/>
      <c r="G69" s="170">
        <f>E69</f>
        <v>0</v>
      </c>
      <c r="I69" s="273" t="str">
        <f t="shared" ref="I69:I79" si="14">IF(grant_term="","",IF(grant_term=12,"N/A",IF(grant_term=24,"Please Input")))</f>
        <v>N/A</v>
      </c>
      <c r="J69" s="274"/>
      <c r="K69" s="170">
        <f t="shared" ref="K69:K79" si="15">SUM(I69)</f>
        <v>0</v>
      </c>
      <c r="L69" s="6"/>
      <c r="M69" s="43">
        <f t="shared" ref="M69:M74" si="16">ROUND(SUM(G69,K69),0)</f>
        <v>0</v>
      </c>
      <c r="N69" s="6"/>
      <c r="O69" s="6"/>
      <c r="P69" s="6"/>
      <c r="Q69" s="6"/>
      <c r="R69" s="6"/>
      <c r="S69" s="6"/>
      <c r="T69" s="6"/>
    </row>
    <row r="70" spans="1:20" ht="15" x14ac:dyDescent="0.25">
      <c r="A70" s="31" t="s">
        <v>56</v>
      </c>
      <c r="B70" s="31"/>
      <c r="C70" s="41"/>
      <c r="E70" s="270"/>
      <c r="F70" s="271"/>
      <c r="G70" s="171">
        <f t="shared" ref="G70:G75" si="17">E70</f>
        <v>0</v>
      </c>
      <c r="I70" s="270" t="str">
        <f t="shared" si="14"/>
        <v>N/A</v>
      </c>
      <c r="J70" s="271"/>
      <c r="K70" s="171">
        <f t="shared" si="15"/>
        <v>0</v>
      </c>
      <c r="L70" s="6"/>
      <c r="M70" s="43">
        <f t="shared" si="16"/>
        <v>0</v>
      </c>
      <c r="N70" s="6"/>
      <c r="O70" s="6"/>
      <c r="P70" s="6"/>
      <c r="Q70" s="6"/>
      <c r="R70" s="6"/>
      <c r="S70" s="6"/>
      <c r="T70" s="6"/>
    </row>
    <row r="71" spans="1:20" ht="15" x14ac:dyDescent="0.25">
      <c r="A71" s="31" t="s">
        <v>56</v>
      </c>
      <c r="B71" s="31"/>
      <c r="C71" s="41"/>
      <c r="E71" s="270"/>
      <c r="F71" s="271"/>
      <c r="G71" s="171">
        <f t="shared" si="17"/>
        <v>0</v>
      </c>
      <c r="I71" s="270" t="str">
        <f t="shared" si="14"/>
        <v>N/A</v>
      </c>
      <c r="J71" s="271"/>
      <c r="K71" s="171">
        <f t="shared" si="15"/>
        <v>0</v>
      </c>
      <c r="L71" s="6"/>
      <c r="M71" s="43">
        <f t="shared" si="16"/>
        <v>0</v>
      </c>
      <c r="N71" s="6"/>
      <c r="O71" s="6"/>
      <c r="P71" s="6"/>
      <c r="Q71" s="6"/>
      <c r="R71" s="6"/>
      <c r="S71" s="6"/>
      <c r="T71" s="6"/>
    </row>
    <row r="72" spans="1:20" ht="15" x14ac:dyDescent="0.25">
      <c r="A72" s="31" t="s">
        <v>56</v>
      </c>
      <c r="B72" s="31"/>
      <c r="C72" s="41"/>
      <c r="E72" s="270"/>
      <c r="F72" s="271"/>
      <c r="G72" s="171">
        <f t="shared" si="17"/>
        <v>0</v>
      </c>
      <c r="I72" s="270" t="str">
        <f t="shared" si="14"/>
        <v>N/A</v>
      </c>
      <c r="J72" s="271"/>
      <c r="K72" s="171">
        <f t="shared" si="15"/>
        <v>0</v>
      </c>
      <c r="L72" s="6"/>
      <c r="M72" s="43">
        <f t="shared" si="16"/>
        <v>0</v>
      </c>
      <c r="N72" s="6"/>
      <c r="O72" s="6"/>
      <c r="P72" s="6"/>
      <c r="Q72" s="6"/>
      <c r="R72" s="6"/>
      <c r="S72" s="6"/>
      <c r="T72" s="6"/>
    </row>
    <row r="73" spans="1:20" ht="15" x14ac:dyDescent="0.25">
      <c r="A73" s="31" t="s">
        <v>56</v>
      </c>
      <c r="B73" s="31"/>
      <c r="C73" s="41"/>
      <c r="E73" s="270"/>
      <c r="F73" s="271"/>
      <c r="G73" s="171">
        <f t="shared" si="17"/>
        <v>0</v>
      </c>
      <c r="I73" s="270" t="str">
        <f t="shared" si="14"/>
        <v>N/A</v>
      </c>
      <c r="J73" s="271"/>
      <c r="K73" s="171">
        <f t="shared" si="15"/>
        <v>0</v>
      </c>
      <c r="L73" s="6"/>
      <c r="M73" s="43">
        <f t="shared" si="16"/>
        <v>0</v>
      </c>
      <c r="N73" s="6"/>
      <c r="O73" s="6"/>
      <c r="P73" s="6"/>
      <c r="Q73" s="6"/>
      <c r="R73" s="6"/>
      <c r="S73" s="6"/>
      <c r="T73" s="6"/>
    </row>
    <row r="74" spans="1:20" ht="15" x14ac:dyDescent="0.25">
      <c r="A74" s="31" t="s">
        <v>56</v>
      </c>
      <c r="B74" s="31"/>
      <c r="C74" s="41"/>
      <c r="E74" s="270"/>
      <c r="F74" s="271"/>
      <c r="G74" s="171">
        <f t="shared" si="17"/>
        <v>0</v>
      </c>
      <c r="I74" s="270" t="str">
        <f t="shared" si="14"/>
        <v>N/A</v>
      </c>
      <c r="J74" s="271"/>
      <c r="K74" s="171">
        <f t="shared" si="15"/>
        <v>0</v>
      </c>
      <c r="L74" s="6"/>
      <c r="M74" s="43">
        <f t="shared" si="16"/>
        <v>0</v>
      </c>
      <c r="N74" s="6"/>
      <c r="O74" s="6"/>
      <c r="P74" s="6"/>
      <c r="Q74" s="6"/>
      <c r="R74" s="6"/>
      <c r="S74" s="6"/>
      <c r="T74" s="6"/>
    </row>
    <row r="75" spans="1:20" ht="15" x14ac:dyDescent="0.25">
      <c r="A75" s="31" t="s">
        <v>56</v>
      </c>
      <c r="B75" s="31"/>
      <c r="C75" s="41"/>
      <c r="E75" s="270"/>
      <c r="F75" s="271"/>
      <c r="G75" s="171">
        <f t="shared" si="17"/>
        <v>0</v>
      </c>
      <c r="I75" s="270" t="str">
        <f t="shared" si="14"/>
        <v>N/A</v>
      </c>
      <c r="J75" s="271"/>
      <c r="K75" s="171">
        <f t="shared" si="15"/>
        <v>0</v>
      </c>
      <c r="L75" s="6"/>
      <c r="M75" s="43">
        <f>ROUND(SUM(G75,K75),0)</f>
        <v>0</v>
      </c>
      <c r="N75" s="6"/>
      <c r="O75" s="6"/>
      <c r="P75" s="6"/>
      <c r="Q75" s="6"/>
      <c r="R75" s="6"/>
      <c r="S75" s="6"/>
      <c r="T75" s="6"/>
    </row>
    <row r="76" spans="1:20" ht="15" hidden="1" outlineLevel="1" x14ac:dyDescent="0.25">
      <c r="A76" s="31" t="s">
        <v>56</v>
      </c>
      <c r="B76" s="31"/>
      <c r="C76" s="41"/>
      <c r="E76" s="270"/>
      <c r="F76" s="271"/>
      <c r="G76" s="171">
        <f t="shared" ref="G76:G79" si="18">E76</f>
        <v>0</v>
      </c>
      <c r="I76" s="270" t="str">
        <f t="shared" si="14"/>
        <v>N/A</v>
      </c>
      <c r="J76" s="271"/>
      <c r="K76" s="171">
        <f t="shared" si="15"/>
        <v>0</v>
      </c>
      <c r="L76" s="6"/>
      <c r="M76" s="43">
        <f t="shared" ref="M76:M79" si="19">ROUND(SUM(G76,K76),0)</f>
        <v>0</v>
      </c>
      <c r="N76" s="6"/>
      <c r="O76" s="6"/>
      <c r="P76" s="6"/>
      <c r="Q76" s="6"/>
      <c r="R76" s="6"/>
      <c r="S76" s="6"/>
      <c r="T76" s="6"/>
    </row>
    <row r="77" spans="1:20" ht="15" hidden="1" outlineLevel="1" x14ac:dyDescent="0.25">
      <c r="A77" s="31" t="s">
        <v>56</v>
      </c>
      <c r="B77" s="31"/>
      <c r="C77" s="41"/>
      <c r="E77" s="270"/>
      <c r="F77" s="271"/>
      <c r="G77" s="171">
        <f t="shared" si="18"/>
        <v>0</v>
      </c>
      <c r="I77" s="270" t="str">
        <f t="shared" si="14"/>
        <v>N/A</v>
      </c>
      <c r="J77" s="271"/>
      <c r="K77" s="171">
        <f t="shared" si="15"/>
        <v>0</v>
      </c>
      <c r="L77" s="6"/>
      <c r="M77" s="43">
        <f t="shared" si="19"/>
        <v>0</v>
      </c>
      <c r="N77" s="6"/>
      <c r="O77" s="6"/>
      <c r="P77" s="6"/>
      <c r="Q77" s="6"/>
      <c r="R77" s="6"/>
      <c r="S77" s="6"/>
      <c r="T77" s="6"/>
    </row>
    <row r="78" spans="1:20" ht="15" hidden="1" outlineLevel="1" x14ac:dyDescent="0.25">
      <c r="A78" s="31" t="s">
        <v>56</v>
      </c>
      <c r="B78" s="31"/>
      <c r="C78" s="41"/>
      <c r="E78" s="270"/>
      <c r="F78" s="271"/>
      <c r="G78" s="171">
        <f t="shared" si="18"/>
        <v>0</v>
      </c>
      <c r="I78" s="270" t="str">
        <f t="shared" si="14"/>
        <v>N/A</v>
      </c>
      <c r="J78" s="271"/>
      <c r="K78" s="171">
        <f t="shared" si="15"/>
        <v>0</v>
      </c>
      <c r="L78" s="6"/>
      <c r="M78" s="43">
        <f t="shared" si="19"/>
        <v>0</v>
      </c>
      <c r="N78" s="6"/>
      <c r="O78" s="6"/>
      <c r="P78" s="6"/>
      <c r="Q78" s="6"/>
      <c r="R78" s="6"/>
      <c r="S78" s="6"/>
      <c r="T78" s="6"/>
    </row>
    <row r="79" spans="1:20" ht="15" hidden="1" outlineLevel="1" x14ac:dyDescent="0.25">
      <c r="A79" s="31" t="s">
        <v>56</v>
      </c>
      <c r="B79" s="31"/>
      <c r="C79" s="41"/>
      <c r="E79" s="270"/>
      <c r="F79" s="271"/>
      <c r="G79" s="171">
        <f t="shared" si="18"/>
        <v>0</v>
      </c>
      <c r="I79" s="270" t="str">
        <f t="shared" si="14"/>
        <v>N/A</v>
      </c>
      <c r="J79" s="271"/>
      <c r="K79" s="171">
        <f t="shared" si="15"/>
        <v>0</v>
      </c>
      <c r="L79" s="6"/>
      <c r="M79" s="43">
        <f t="shared" si="19"/>
        <v>0</v>
      </c>
      <c r="N79" s="6"/>
      <c r="O79" s="6"/>
      <c r="P79" s="6"/>
      <c r="Q79" s="6"/>
      <c r="R79" s="6"/>
      <c r="S79" s="6"/>
      <c r="T79" s="6"/>
    </row>
    <row r="80" spans="1:20" ht="6" customHeight="1" collapsed="1" x14ac:dyDescent="0.2">
      <c r="J80" s="6"/>
      <c r="K80" s="6"/>
      <c r="L80" s="6"/>
      <c r="N80" s="6"/>
      <c r="O80" s="6"/>
      <c r="P80" s="6"/>
      <c r="Q80" s="6"/>
      <c r="R80" s="6"/>
      <c r="S80" s="6"/>
      <c r="T80" s="6"/>
    </row>
    <row r="81" spans="1:20" ht="15" x14ac:dyDescent="0.25">
      <c r="A81" s="172" t="s">
        <v>60</v>
      </c>
      <c r="B81" s="176"/>
      <c r="C81" s="176"/>
      <c r="D81" s="176"/>
      <c r="E81" s="176"/>
      <c r="F81" s="176"/>
      <c r="G81" s="171">
        <f>SUBTOTAL(9,G69:G80)</f>
        <v>0</v>
      </c>
      <c r="H81" s="176"/>
      <c r="I81" s="176"/>
      <c r="J81" s="176"/>
      <c r="K81" s="171">
        <f>SUBTOTAL(9,K69:K80)</f>
        <v>0</v>
      </c>
      <c r="M81" s="171">
        <f>SUBTOTAL(9,M69:M80)</f>
        <v>0</v>
      </c>
    </row>
    <row r="82" spans="1:20" ht="6" customHeight="1" x14ac:dyDescent="0.2">
      <c r="F82" s="12"/>
      <c r="J82" s="6"/>
      <c r="L82" s="6"/>
      <c r="N82" s="6"/>
      <c r="O82" s="6"/>
      <c r="P82" s="6"/>
      <c r="Q82" s="6"/>
      <c r="R82" s="6"/>
      <c r="S82" s="6"/>
      <c r="T82" s="6"/>
    </row>
    <row r="83" spans="1:20" ht="15.75" thickBot="1" x14ac:dyDescent="0.3">
      <c r="A83" s="172" t="s">
        <v>323</v>
      </c>
      <c r="B83" s="176"/>
      <c r="C83" s="176"/>
      <c r="D83" s="176"/>
      <c r="E83" s="176"/>
      <c r="F83" s="176"/>
      <c r="G83" s="178">
        <f>ROUND(SUBTOTAL(9,G36:G82),0)</f>
        <v>0</v>
      </c>
      <c r="H83" s="176"/>
      <c r="I83" s="176"/>
      <c r="J83" s="176"/>
      <c r="K83" s="178">
        <f>ROUND(SUBTOTAL(9,K36:K82),0)</f>
        <v>0</v>
      </c>
      <c r="M83" s="44">
        <f>ROUND(SUM(G83,K83),0)</f>
        <v>0</v>
      </c>
    </row>
    <row r="84" spans="1:20" ht="13.5" thickTop="1" x14ac:dyDescent="0.2">
      <c r="F84" s="12"/>
      <c r="J84" s="6"/>
      <c r="K84" s="6"/>
      <c r="L84" s="6"/>
      <c r="N84" s="6"/>
      <c r="O84" s="6"/>
      <c r="P84" s="6"/>
      <c r="Q84" s="6"/>
      <c r="R84" s="6"/>
      <c r="S84" s="6"/>
      <c r="T84" s="6"/>
    </row>
    <row r="85" spans="1:20" ht="15.75" thickBot="1" x14ac:dyDescent="0.3">
      <c r="A85" s="172" t="s">
        <v>61</v>
      </c>
      <c r="B85" s="176"/>
      <c r="C85" s="176"/>
      <c r="D85" s="176"/>
      <c r="E85" s="176"/>
      <c r="F85" s="176"/>
      <c r="G85" s="178">
        <f>ROUND(G83*ind_cost_rate,0)</f>
        <v>0</v>
      </c>
      <c r="H85" s="176"/>
      <c r="I85" s="176"/>
      <c r="J85" s="176"/>
      <c r="K85" s="178">
        <f>ROUND(K83*ind_cost_rate,0)</f>
        <v>0</v>
      </c>
      <c r="M85" s="44">
        <f>SUM(G85:L85)</f>
        <v>0</v>
      </c>
    </row>
    <row r="86" spans="1:20" ht="13.5" thickTop="1" x14ac:dyDescent="0.2">
      <c r="F86" s="12"/>
      <c r="J86" s="6"/>
      <c r="K86" s="6"/>
      <c r="L86" s="6"/>
      <c r="N86" s="6"/>
      <c r="O86" s="6"/>
      <c r="P86" s="6"/>
      <c r="Q86" s="6"/>
      <c r="R86" s="6"/>
      <c r="S86" s="6"/>
      <c r="T86" s="6"/>
    </row>
    <row r="87" spans="1:20" x14ac:dyDescent="0.2">
      <c r="E87" s="8"/>
      <c r="J87" s="6"/>
      <c r="K87" s="6"/>
      <c r="L87" s="6"/>
      <c r="N87" s="6"/>
      <c r="O87" s="6"/>
      <c r="P87" s="6"/>
      <c r="Q87" s="6"/>
      <c r="R87" s="6"/>
      <c r="S87" s="6"/>
      <c r="T87" s="6"/>
    </row>
    <row r="88" spans="1:20" x14ac:dyDescent="0.2">
      <c r="J88" s="6"/>
      <c r="K88" s="6"/>
      <c r="L88" s="6"/>
      <c r="M88" s="6"/>
      <c r="N88" s="6"/>
      <c r="O88" s="6"/>
      <c r="P88" s="6"/>
      <c r="Q88" s="6"/>
      <c r="R88" s="6"/>
      <c r="S88" s="6"/>
      <c r="T88" s="6"/>
    </row>
    <row r="89" spans="1:20" x14ac:dyDescent="0.2">
      <c r="J89" s="6"/>
      <c r="K89" s="6"/>
      <c r="L89" s="6"/>
      <c r="M89" s="6"/>
      <c r="N89" s="6"/>
      <c r="O89" s="6"/>
      <c r="P89" s="6"/>
      <c r="Q89" s="6"/>
      <c r="R89" s="6"/>
      <c r="S89" s="6"/>
      <c r="T89" s="6"/>
    </row>
    <row r="90" spans="1:20" x14ac:dyDescent="0.2">
      <c r="K90" s="6"/>
    </row>
  </sheetData>
  <sheetProtection algorithmName="SHA-512" hashValue="MCR0adXbv7nR0WG6VUxgAAzvyhwhtO8RDvTlxjhx3yL22Kb/NOiFaGP0OcUCR8Y0HPWjKdCMIBRf15HGQFwYeg==" saltValue="zxVVWvmO3RLxgxrsss9E8g==" spinCount="100000" sheet="1" objects="1" scenarios="1"/>
  <mergeCells count="83">
    <mergeCell ref="A13:B13"/>
    <mergeCell ref="E79:F79"/>
    <mergeCell ref="I79:J79"/>
    <mergeCell ref="E76:F76"/>
    <mergeCell ref="I76:J76"/>
    <mergeCell ref="E77:F77"/>
    <mergeCell ref="I77:J77"/>
    <mergeCell ref="E78:F78"/>
    <mergeCell ref="I78:J78"/>
    <mergeCell ref="I35:J35"/>
    <mergeCell ref="I36:J36"/>
    <mergeCell ref="I37:J37"/>
    <mergeCell ref="A14:B14"/>
    <mergeCell ref="A15:B15"/>
    <mergeCell ref="A16:B16"/>
    <mergeCell ref="E35:F35"/>
    <mergeCell ref="A8:B8"/>
    <mergeCell ref="A9:B9"/>
    <mergeCell ref="A10:B10"/>
    <mergeCell ref="A11:B11"/>
    <mergeCell ref="A12:B12"/>
    <mergeCell ref="E49:F49"/>
    <mergeCell ref="I49:J49"/>
    <mergeCell ref="E36:F36"/>
    <mergeCell ref="E37:F37"/>
    <mergeCell ref="E38:F38"/>
    <mergeCell ref="E39:F39"/>
    <mergeCell ref="E44:F44"/>
    <mergeCell ref="I40:J40"/>
    <mergeCell ref="I41:J41"/>
    <mergeCell ref="I42:J42"/>
    <mergeCell ref="I43:J43"/>
    <mergeCell ref="E40:F40"/>
    <mergeCell ref="E41:F41"/>
    <mergeCell ref="E42:F42"/>
    <mergeCell ref="E43:F43"/>
    <mergeCell ref="E62:F62"/>
    <mergeCell ref="I62:J62"/>
    <mergeCell ref="E69:F69"/>
    <mergeCell ref="I69:J69"/>
    <mergeCell ref="I38:J38"/>
    <mergeCell ref="I39:J39"/>
    <mergeCell ref="I44:J44"/>
    <mergeCell ref="E50:F50"/>
    <mergeCell ref="E51:F51"/>
    <mergeCell ref="E52:F52"/>
    <mergeCell ref="E53:F53"/>
    <mergeCell ref="E54:F54"/>
    <mergeCell ref="I50:J50"/>
    <mergeCell ref="I51:J51"/>
    <mergeCell ref="I52:J52"/>
    <mergeCell ref="I53:J53"/>
    <mergeCell ref="I59:J59"/>
    <mergeCell ref="E60:F60"/>
    <mergeCell ref="I54:J54"/>
    <mergeCell ref="I60:J60"/>
    <mergeCell ref="E61:F61"/>
    <mergeCell ref="I61:J61"/>
    <mergeCell ref="E59:F59"/>
    <mergeCell ref="E70:F70"/>
    <mergeCell ref="I70:J70"/>
    <mergeCell ref="E63:F63"/>
    <mergeCell ref="I63:J63"/>
    <mergeCell ref="E71:F71"/>
    <mergeCell ref="I71:J71"/>
    <mergeCell ref="E68:F68"/>
    <mergeCell ref="I68:J68"/>
    <mergeCell ref="E75:F75"/>
    <mergeCell ref="I75:J75"/>
    <mergeCell ref="E55:F55"/>
    <mergeCell ref="I55:J55"/>
    <mergeCell ref="E56:F56"/>
    <mergeCell ref="I56:J56"/>
    <mergeCell ref="E57:F57"/>
    <mergeCell ref="I57:J57"/>
    <mergeCell ref="E58:F58"/>
    <mergeCell ref="I58:J58"/>
    <mergeCell ref="E72:F72"/>
    <mergeCell ref="I72:J72"/>
    <mergeCell ref="E73:F73"/>
    <mergeCell ref="I73:J73"/>
    <mergeCell ref="E74:F74"/>
    <mergeCell ref="I74:J74"/>
  </mergeCells>
  <conditionalFormatting sqref="P22:P26">
    <cfRule type="expression" dxfId="14" priority="1">
      <formula>IF(grant_term=12,N22&gt;7500,N22&gt;15000)</formula>
    </cfRule>
  </conditionalFormatting>
  <dataValidations count="7">
    <dataValidation type="list" allowBlank="1" showInputMessage="1" showErrorMessage="1" sqref="B36:B44" xr:uid="{94E1E7DB-8E53-456F-AB78-2FF93066C68B}">
      <formula1>"Survey Fees, Data Purchase, RDC Access, Other"</formula1>
    </dataValidation>
    <dataValidation type="custom" allowBlank="1" showInputMessage="1" showErrorMessage="1" errorTitle="Consuling Costs Exceeds Cap" error="Consultant fees cannot exceed $20,000 for 2-year project ($10,000 for a 1-year project)" prompt="Consultant fees cannot exceed a total of $20,000 for a 2-year project ($10,000 for a 1-year project)" sqref="J22:J26 F24:F26" xr:uid="{AA4DE7A3-3EB7-48E2-B78A-215DBBD5505A}">
      <formula1>AND($M22&gt;=0,IF(grant_term=24,$M22&lt;=ConsCap1*2,$M22&lt;=ConsCap1))</formula1>
    </dataValidation>
    <dataValidation type="custom" allowBlank="1" showInputMessage="1" showErrorMessage="1" errorTitle="Consuling Costs Exceeds Cap" error="Consultant fees cannot exceed $15,000 for 2-year project ($7,500 for a 1-year project)" prompt="Consultant fees cannot exceed $125/hr" sqref="I22:I26 E24:E26" xr:uid="{CA279389-5AC9-48FD-971F-1FB3DEB18C60}">
      <formula1>AND($M22&gt;=0,IF(grant_term=24,$M22&lt;=ConsCap1*2,$M22&lt;=ConsCap1))</formula1>
    </dataValidation>
    <dataValidation type="list" allowBlank="1" showInputMessage="1" showErrorMessage="1" sqref="C9:C16" xr:uid="{14A3AF77-6C7E-47E7-B521-30AFCB802C0C}">
      <formula1>"Student, Post-Doc, Other"</formula1>
    </dataValidation>
    <dataValidation type="list" allowBlank="1" showInputMessage="1" showErrorMessage="1" sqref="B22:B26" xr:uid="{5628C7EB-5E0E-1845-A856-48FA3C531EF6}">
      <formula1>"Faculty, Non-Faculty"</formula1>
    </dataValidation>
    <dataValidation type="list" allowBlank="1" showInputMessage="1" showErrorMessage="1" sqref="B50:B63" xr:uid="{5EB1869F-EB2F-4B41-960E-F8890A237939}">
      <formula1>List_DataType</formula1>
    </dataValidation>
    <dataValidation type="list" allowBlank="1" showInputMessage="1" showErrorMessage="1" sqref="B69:B79" xr:uid="{9A0A738B-293D-4F55-BBD2-ED6E4FB662A9}">
      <formula1>List_DCostType</formula1>
    </dataValidation>
  </dataValidations>
  <printOptions horizontalCentered="1"/>
  <pageMargins left="0.25" right="0.25" top="0.1" bottom="0.5" header="0.3" footer="0.3"/>
  <pageSetup scale="85" fitToHeight="0" orientation="landscape" r:id="rId1"/>
  <headerFooter>
    <oddFooter>&amp;C&amp;A&amp;R&amp;P/&amp;N</oddFooter>
  </headerFooter>
  <rowBreaks count="1" manualBreakCount="1">
    <brk id="67" max="12" man="1"/>
  </rowBreaks>
  <customProperties>
    <customPr name="f03b1acd6"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321AE-DA52-4B38-930B-2FB291996E45}">
  <sheetPr>
    <tabColor rgb="FFCFDEAC"/>
    <outlinePr showOutlineSymbols="0"/>
  </sheetPr>
  <dimension ref="A1:AB47"/>
  <sheetViews>
    <sheetView showOutlineSymbols="0" zoomScale="90" zoomScaleNormal="90" workbookViewId="0">
      <selection activeCell="G44" sqref="G44"/>
    </sheetView>
  </sheetViews>
  <sheetFormatPr defaultColWidth="8.85546875" defaultRowHeight="12.75" outlineLevelRow="1" outlineLevelCol="1" x14ac:dyDescent="0.2"/>
  <cols>
    <col min="1" max="1" width="20.5703125" style="5" customWidth="1"/>
    <col min="2" max="2" width="26.42578125" customWidth="1"/>
    <col min="3" max="3" width="27.5703125" customWidth="1"/>
    <col min="4" max="4" width="2.5703125" customWidth="1"/>
    <col min="5" max="5" width="11.42578125" customWidth="1"/>
    <col min="6" max="6" width="10.5703125" customWidth="1"/>
    <col min="7" max="7" width="13.5703125" customWidth="1"/>
    <col min="8" max="8" width="2.5703125" customWidth="1" outlineLevel="1"/>
    <col min="9" max="10" width="12.5703125" customWidth="1" outlineLevel="1"/>
    <col min="11" max="11" width="13.5703125" customWidth="1" outlineLevel="1"/>
    <col min="12" max="12" width="2.5703125" customWidth="1"/>
    <col min="13" max="13" width="10.42578125" customWidth="1"/>
    <col min="14" max="14" width="10.42578125" customWidth="1" outlineLevel="1"/>
    <col min="15" max="15" width="2.5703125" customWidth="1"/>
    <col min="16" max="16" width="10" customWidth="1"/>
    <col min="17" max="17" width="2.5703125" customWidth="1"/>
    <col min="18" max="18" width="10.42578125" customWidth="1"/>
    <col min="19" max="19" width="8.85546875" customWidth="1" outlineLevel="1"/>
    <col min="20" max="20" width="2.5703125" customWidth="1"/>
    <col min="21" max="21" width="10" customWidth="1"/>
    <col min="22" max="22" width="2.5703125" customWidth="1"/>
    <col min="23" max="23" width="10.42578125" customWidth="1"/>
    <col min="24" max="24" width="10.42578125" customWidth="1" outlineLevel="1"/>
    <col min="25" max="25" width="2.5703125" customWidth="1"/>
    <col min="26" max="26" width="10" customWidth="1"/>
  </cols>
  <sheetData>
    <row r="1" spans="1:28" x14ac:dyDescent="0.2">
      <c r="A1" s="15" t="str">
        <f>PROPER(subcontractor1)</f>
        <v/>
      </c>
      <c r="K1" s="9"/>
      <c r="P1" s="21"/>
      <c r="AB1">
        <f>ROUND(IF(AND($C9="Yes",$E9&gt;=250000),MIN($E9*$F9,12500),MIN(E9*MIN(F9,0.25),20000)),0)</f>
        <v>0</v>
      </c>
    </row>
    <row r="2" spans="1:28" x14ac:dyDescent="0.2">
      <c r="A2" s="15" t="str">
        <f>PROPER(proj_title)</f>
        <v/>
      </c>
      <c r="G2" s="9"/>
      <c r="I2" s="20"/>
    </row>
    <row r="3" spans="1:28" x14ac:dyDescent="0.2">
      <c r="A3" s="15" t="s">
        <v>282</v>
      </c>
    </row>
    <row r="4" spans="1:28" x14ac:dyDescent="0.2">
      <c r="A4" s="169" t="str">
        <f>TEXT(start_date,"m/d/yy")&amp;" to "&amp;(TEXT(EOMONTH(start_date,grant_term-1),"m/d/yy"))</f>
        <v>1/0/00 to 12/31/00</v>
      </c>
      <c r="B4" s="8"/>
      <c r="C4" s="8"/>
    </row>
    <row r="5" spans="1:28" hidden="1" x14ac:dyDescent="0.2">
      <c r="A5" s="40">
        <f>grant_amount</f>
        <v>0</v>
      </c>
      <c r="I5" s="20"/>
    </row>
    <row r="7" spans="1:28" x14ac:dyDescent="0.2">
      <c r="E7" s="17" t="str">
        <f>"Year 1: "&amp;TEXT(start_date,"m-yy")&amp;" to "&amp;TEXT(EOMONTH(start_date,11),"m-yy")&amp;" Assumptions"</f>
        <v>Year 1: 1-00 to 12-00 Assumptions</v>
      </c>
      <c r="F7" s="16"/>
      <c r="G7" s="16"/>
      <c r="I7" s="17" t="str">
        <f>IF(grant_term&gt;12,"Year 2: "&amp;TEXT(EOMONTH(start_date,12),"m-yy")&amp;" to "&amp;TEXT(EOMONTH(start_date,23),"m-yy")&amp;" Assumptions","N/A 1 yr grant")</f>
        <v>N/A 1 yr grant</v>
      </c>
      <c r="J7" s="16"/>
      <c r="K7" s="16"/>
      <c r="M7" s="23"/>
      <c r="N7" s="23"/>
    </row>
    <row r="8" spans="1:28" ht="54" customHeight="1" x14ac:dyDescent="0.2">
      <c r="A8" s="15" t="s">
        <v>14</v>
      </c>
      <c r="B8" s="1" t="s">
        <v>15</v>
      </c>
      <c r="C8" s="22" t="s">
        <v>85</v>
      </c>
      <c r="D8" s="1"/>
      <c r="E8" s="18" t="s">
        <v>270</v>
      </c>
      <c r="F8" s="18" t="s">
        <v>17</v>
      </c>
      <c r="G8" s="18" t="str">
        <f>"Fringe Rate (Max "&amp;TEXT(Max_FR, "#%")&amp;")"</f>
        <v>Fringe Rate (Max 40%)</v>
      </c>
      <c r="H8" s="1"/>
      <c r="I8" s="18" t="s">
        <v>270</v>
      </c>
      <c r="J8" s="18" t="s">
        <v>17</v>
      </c>
      <c r="K8" s="18" t="str">
        <f>"Fringe Rate (Max "&amp;TEXT(Max_FR, "#%")&amp;")"</f>
        <v>Fringe Rate (Max 40%)</v>
      </c>
      <c r="L8" s="9"/>
      <c r="M8" s="18" t="s">
        <v>18</v>
      </c>
      <c r="N8" s="18" t="s">
        <v>19</v>
      </c>
      <c r="P8" s="18" t="s">
        <v>20</v>
      </c>
      <c r="Q8" s="18"/>
      <c r="R8" s="18" t="s">
        <v>21</v>
      </c>
      <c r="S8" s="18" t="s">
        <v>22</v>
      </c>
      <c r="T8" s="18"/>
      <c r="U8" s="18" t="s">
        <v>23</v>
      </c>
      <c r="V8" s="9"/>
      <c r="W8" s="18" t="s">
        <v>24</v>
      </c>
      <c r="X8" s="18" t="s">
        <v>25</v>
      </c>
      <c r="Z8" s="18" t="s">
        <v>26</v>
      </c>
    </row>
    <row r="9" spans="1:28" ht="15" x14ac:dyDescent="0.25">
      <c r="A9" s="5" t="s">
        <v>269</v>
      </c>
      <c r="B9" s="32"/>
      <c r="C9" s="33"/>
      <c r="E9" s="35"/>
      <c r="F9" s="36"/>
      <c r="G9" s="186"/>
      <c r="I9" s="38" t="str">
        <f>IF(grant_term="","",IF(grant_term=12,"N/A",IF(grant_term=24,"Please Input")))</f>
        <v>N/A</v>
      </c>
      <c r="J9" s="39" t="str">
        <f>IF(grant_term="","",IF(grant_term=12,"N/A",IF(grant_term=24,"Please Input")))</f>
        <v>N/A</v>
      </c>
      <c r="K9" s="47" t="str">
        <f>IF(grant_term="","",IF(grant_term=12,"N/A",IF(grant_term=24,"Please Input")))</f>
        <v>N/A</v>
      </c>
      <c r="M9" s="182" cm="1">
        <f t="array" ref="M9">ROUND(IF($C9="TT",TT_year1_sal,
IF($C9="NT",NT_year1_sal,IF($C9="PD",PD_year1_sal,
IF($C9="",0)))),0)</f>
        <v>0</v>
      </c>
      <c r="N9" s="182" cm="1">
        <f t="array" ref="N9">IFERROR(ROUND(
IF($C9="TT",TT_year2_sal,
IF($C9="NT",NT_year2_sal, IF($C9="PD",PD_year2_sal,
IF($C9="",0)))),0),"N/A")</f>
        <v>0</v>
      </c>
      <c r="O9" s="9"/>
      <c r="P9" s="170">
        <f>SUBTOTAL(9,M9:O9)</f>
        <v>0</v>
      </c>
      <c r="Q9" s="9"/>
      <c r="R9" s="170">
        <f>IFERROR(ROUND(M9*G9,0),0)</f>
        <v>0</v>
      </c>
      <c r="S9" s="170">
        <f>IFERROR(ROUND(N9*K9,0),0)</f>
        <v>0</v>
      </c>
      <c r="T9" s="9"/>
      <c r="U9" s="170">
        <f>SUBTOTAL(9,R9:T9)</f>
        <v>0</v>
      </c>
      <c r="V9" s="9"/>
      <c r="W9" s="170">
        <f>M9+R9</f>
        <v>0</v>
      </c>
      <c r="X9" s="170" t="str">
        <f>IFERROR(IF(grant_term=12,"N/A",N9+S9),0)</f>
        <v>N/A</v>
      </c>
      <c r="Y9" s="9"/>
      <c r="Z9" s="170">
        <f>SUM(W9:Y9)</f>
        <v>0</v>
      </c>
    </row>
    <row r="10" spans="1:28" ht="15" x14ac:dyDescent="0.25">
      <c r="A10" s="5" t="s">
        <v>27</v>
      </c>
      <c r="B10" s="32"/>
      <c r="C10" s="33"/>
      <c r="E10" s="37"/>
      <c r="F10" s="36"/>
      <c r="G10" s="186"/>
      <c r="I10" s="38" t="str">
        <f>IF(grant_term="","",IF(grant_term=12,"N/A",IF(grant_term=24,"Please Input")))</f>
        <v>N/A</v>
      </c>
      <c r="J10" s="39" t="str">
        <f>IF(grant_term="","",IF(grant_term=12,"N/A",IF(grant_term=24,"Please Input")))</f>
        <v>N/A</v>
      </c>
      <c r="K10" s="47" t="str">
        <f>IF(grant_term="","",IF(grant_term=12,"N/A",IF(grant_term=24,"Please Input")))</f>
        <v>N/A</v>
      </c>
      <c r="M10" s="171" cm="1">
        <f t="array" ref="M10">ROUND(IF($C10="TT",TT_year1_sal,
IF($C10="NT",NT_year1_sal,IF($C10="PD",PD_year1_sal,
IF($C10="",0)))),0)</f>
        <v>0</v>
      </c>
      <c r="N10" s="171" cm="1">
        <f t="array" ref="N10">IFERROR(ROUND(
IF($C10="TT",TT_year2_sal,
IF($C10="NT",NT_year2_sal, IF($C10="PD",PD_year2_sal,
IF($C10="",0)))),0),"N/A")</f>
        <v>0</v>
      </c>
      <c r="O10" s="9"/>
      <c r="P10" s="171">
        <f>SUBTOTAL(9,M10:O10)</f>
        <v>0</v>
      </c>
      <c r="Q10" s="9"/>
      <c r="R10" s="171">
        <f>IFERROR(ROUND(M10*G10,0),0)</f>
        <v>0</v>
      </c>
      <c r="S10" s="171">
        <f>IFERROR(ROUND(N10*K10,0),0)</f>
        <v>0</v>
      </c>
      <c r="T10" s="9"/>
      <c r="U10" s="171">
        <f>SUBTOTAL(9,R10:T10)</f>
        <v>0</v>
      </c>
      <c r="V10" s="9"/>
      <c r="W10" s="171">
        <f>M10+R10</f>
        <v>0</v>
      </c>
      <c r="X10" s="171" t="str">
        <f>IFERROR(IF(grant_term=12,"N/A",N10+S10),0)</f>
        <v>N/A</v>
      </c>
      <c r="Y10" s="9"/>
      <c r="Z10" s="171">
        <f>SUM(W10:Y10)</f>
        <v>0</v>
      </c>
    </row>
    <row r="11" spans="1:28" ht="15" x14ac:dyDescent="0.25">
      <c r="A11" s="5" t="s">
        <v>28</v>
      </c>
      <c r="B11" s="32"/>
      <c r="C11" s="33"/>
      <c r="E11" s="37"/>
      <c r="F11" s="36"/>
      <c r="G11" s="186"/>
      <c r="I11" s="38" t="str">
        <f>IF(grant_term="","",IF(grant_term=12,"N/A",IF(grant_term=24,"Please Input")))</f>
        <v>N/A</v>
      </c>
      <c r="J11" s="39" t="str">
        <f>IF(grant_term="","",IF(grant_term=12,"N/A",IF(grant_term=24,"Please Input")))</f>
        <v>N/A</v>
      </c>
      <c r="K11" s="47" t="str">
        <f>IF(grant_term="","",IF(grant_term=12,"N/A",IF(grant_term=24,"Please Input")))</f>
        <v>N/A</v>
      </c>
      <c r="M11" s="171" cm="1">
        <f t="array" ref="M11">ROUND(IF($C11="TT",TT_year1_sal,
IF($C11="NT",NT_year1_sal,IF($C11="PD",PD_year1_sal,
IF($C11="",0)))),0)</f>
        <v>0</v>
      </c>
      <c r="N11" s="171" cm="1">
        <f t="array" ref="N11">IFERROR(ROUND(
IF($C11="TT",TT_year2_sal,
IF($C11="NT",NT_year2_sal, IF($C11="PD",PD_year2_sal,
IF($C11="",0)))),0),"N/A")</f>
        <v>0</v>
      </c>
      <c r="O11" s="9"/>
      <c r="P11" s="171">
        <f>SUBTOTAL(9,M11:O11)</f>
        <v>0</v>
      </c>
      <c r="Q11" s="9"/>
      <c r="R11" s="171">
        <f>IFERROR(ROUND(M11*G11,0),0)</f>
        <v>0</v>
      </c>
      <c r="S11" s="171">
        <f>IFERROR(ROUND(N11*K11,0),0)</f>
        <v>0</v>
      </c>
      <c r="T11" s="9"/>
      <c r="U11" s="171">
        <f>SUBTOTAL(9,R11:T11)</f>
        <v>0</v>
      </c>
      <c r="V11" s="9"/>
      <c r="W11" s="171">
        <f>M11+R11</f>
        <v>0</v>
      </c>
      <c r="X11" s="171" t="str">
        <f>IFERROR(IF(grant_term=12,"N/A",N11+S11),0)</f>
        <v>N/A</v>
      </c>
      <c r="Y11" s="9"/>
      <c r="Z11" s="171">
        <f>SUM(W11:Y11)</f>
        <v>0</v>
      </c>
    </row>
    <row r="12" spans="1:28" ht="6" customHeight="1" x14ac:dyDescent="0.2">
      <c r="C12" s="19"/>
      <c r="M12" s="9"/>
      <c r="N12" s="9"/>
      <c r="O12" s="9"/>
      <c r="P12" s="9"/>
      <c r="Q12" s="9"/>
      <c r="R12" s="9"/>
      <c r="S12" s="9"/>
      <c r="T12" s="9"/>
      <c r="U12" s="9"/>
      <c r="V12" s="9"/>
      <c r="W12" s="9"/>
      <c r="X12" s="9"/>
      <c r="Y12" s="9"/>
      <c r="Z12" s="9"/>
    </row>
    <row r="13" spans="1:28" s="1" customFormat="1" ht="15" x14ac:dyDescent="0.25">
      <c r="A13" s="172" t="s">
        <v>29</v>
      </c>
      <c r="B13" s="173"/>
      <c r="C13" s="174"/>
      <c r="D13" s="173"/>
      <c r="E13" s="173"/>
      <c r="F13" s="173"/>
      <c r="G13" s="173"/>
      <c r="H13" s="173"/>
      <c r="I13" s="173"/>
      <c r="J13" s="173"/>
      <c r="K13" s="175"/>
      <c r="M13" s="183">
        <f>SUBTOTAL(9,M9:M12)</f>
        <v>0</v>
      </c>
      <c r="N13" s="171">
        <f>SUBTOTAL(9,N9:N12)</f>
        <v>0</v>
      </c>
      <c r="O13" s="12"/>
      <c r="P13" s="171">
        <f>SUM(P9:P12)</f>
        <v>0</v>
      </c>
      <c r="Q13" s="12"/>
      <c r="R13" s="171">
        <f>SUBTOTAL(9,R9:R12)</f>
        <v>0</v>
      </c>
      <c r="S13" s="171">
        <f>SUBTOTAL(9,S9:S12)</f>
        <v>0</v>
      </c>
      <c r="T13" s="12"/>
      <c r="U13" s="171">
        <f>SUM(U9:U12)</f>
        <v>0</v>
      </c>
      <c r="V13" s="12"/>
      <c r="W13" s="171">
        <f>SUBTOTAL(9,W9:W12)</f>
        <v>0</v>
      </c>
      <c r="X13" s="171">
        <f>SUBTOTAL(9,X9:X12)</f>
        <v>0</v>
      </c>
      <c r="Y13" s="12"/>
      <c r="Z13" s="171">
        <f>SUBTOTAL(9,Z9:Z12)</f>
        <v>0</v>
      </c>
    </row>
    <row r="14" spans="1:28" x14ac:dyDescent="0.2">
      <c r="C14" s="19"/>
      <c r="M14" s="9"/>
      <c r="N14" s="9"/>
      <c r="O14" s="9"/>
      <c r="P14" s="9"/>
      <c r="Q14" s="9"/>
      <c r="R14" s="9"/>
      <c r="S14" s="9"/>
      <c r="T14" s="9"/>
      <c r="U14" s="9"/>
      <c r="V14" s="9"/>
      <c r="W14" s="9"/>
      <c r="X14" s="9"/>
      <c r="Y14" s="9"/>
      <c r="Z14" s="9"/>
    </row>
    <row r="15" spans="1:28" ht="38.25" x14ac:dyDescent="0.2">
      <c r="A15" s="15" t="s">
        <v>289</v>
      </c>
      <c r="B15" s="1" t="s">
        <v>15</v>
      </c>
      <c r="C15" s="22"/>
      <c r="D15" s="1"/>
      <c r="E15" s="18" t="s">
        <v>270</v>
      </c>
      <c r="F15" s="18" t="s">
        <v>17</v>
      </c>
      <c r="G15" s="18" t="str">
        <f>"Fringe Rate (Max "&amp;TEXT(Max_FR, "#%")&amp;")"</f>
        <v>Fringe Rate (Max 40%)</v>
      </c>
      <c r="H15" s="1"/>
      <c r="I15" s="18" t="s">
        <v>270</v>
      </c>
      <c r="J15" s="18" t="s">
        <v>17</v>
      </c>
      <c r="K15" s="18" t="str">
        <f>"Fringe Rate (Max "&amp;TEXT(Max_FR, "#%")&amp;")"</f>
        <v>Fringe Rate (Max 40%)</v>
      </c>
      <c r="L15" s="9"/>
      <c r="M15" s="18"/>
      <c r="N15" s="18"/>
      <c r="P15" s="18"/>
      <c r="Q15" s="18"/>
      <c r="R15" s="18"/>
      <c r="S15" s="18"/>
      <c r="T15" s="18"/>
      <c r="U15" s="18"/>
      <c r="V15" s="9"/>
      <c r="W15" s="18"/>
      <c r="X15" s="18"/>
      <c r="Z15" s="18"/>
    </row>
    <row r="16" spans="1:28" ht="15" x14ac:dyDescent="0.25">
      <c r="A16" s="5" t="s">
        <v>269</v>
      </c>
      <c r="B16" s="32"/>
      <c r="C16" s="41"/>
      <c r="E16" s="35"/>
      <c r="F16" s="36"/>
      <c r="G16" s="186"/>
      <c r="I16" s="38" t="str">
        <f>IF(grant_term="","",IF(grant_term=12,"N/A",IF(grant_term=24,"Please Input")))</f>
        <v>N/A</v>
      </c>
      <c r="J16" s="39" t="str">
        <f>IF(grant_term="","",IF(grant_term=12,"N/A",IF(grant_term=24,"Please Input")))</f>
        <v>N/A</v>
      </c>
      <c r="K16" s="47" t="str">
        <f>IF(grant_term="","",IF(grant_term=12,"N/A",IF(grant_term=24,"Please Input")))</f>
        <v>N/A</v>
      </c>
      <c r="M16" s="182">
        <f t="shared" ref="M16:M18" si="0">ROUND($E16*$F16,0)</f>
        <v>0</v>
      </c>
      <c r="N16" s="182">
        <f>IFERROR(ROUND(IF(grant_term=12,"N/A",$I16*$J16),0),0)</f>
        <v>0</v>
      </c>
      <c r="O16" s="9"/>
      <c r="P16" s="170">
        <f t="shared" ref="P16" si="1">SUBTOTAL(9,M16:O16)</f>
        <v>0</v>
      </c>
      <c r="Q16" s="9"/>
      <c r="R16" s="170">
        <f>IFERROR(ROUND(M16*G16,0),0)</f>
        <v>0</v>
      </c>
      <c r="S16" s="170">
        <f t="shared" ref="S16" si="2">IFERROR(ROUND(N16*K16,0),0)</f>
        <v>0</v>
      </c>
      <c r="T16" s="9"/>
      <c r="U16" s="170">
        <f t="shared" ref="U16" si="3">SUBTOTAL(9,R16:T16)</f>
        <v>0</v>
      </c>
      <c r="V16" s="9"/>
      <c r="W16" s="170">
        <f t="shared" ref="W16" si="4">M16+R16</f>
        <v>0</v>
      </c>
      <c r="X16" s="170" t="str">
        <f>IFERROR(IF(grant_term=12,"N/A",N16+S16),0)</f>
        <v>N/A</v>
      </c>
      <c r="Y16" s="9"/>
      <c r="Z16" s="170">
        <f>SUM(W16:Y16)</f>
        <v>0</v>
      </c>
    </row>
    <row r="17" spans="1:26" ht="15" x14ac:dyDescent="0.25">
      <c r="A17" s="5" t="s">
        <v>27</v>
      </c>
      <c r="B17" s="32"/>
      <c r="C17" s="41"/>
      <c r="E17" s="37"/>
      <c r="F17" s="36"/>
      <c r="G17" s="186"/>
      <c r="I17" s="38" t="str">
        <f>IF(grant_term="","",IF(grant_term=12,"N/A",IF(grant_term=24,"Please Input")))</f>
        <v>N/A</v>
      </c>
      <c r="J17" s="39" t="str">
        <f>IF(grant_term="","",IF(grant_term=12,"N/A",IF(grant_term=24,"Please Input")))</f>
        <v>N/A</v>
      </c>
      <c r="K17" s="47" t="str">
        <f>IF(grant_term="","",IF(grant_term=12,"N/A",IF(grant_term=24,"Please Input")))</f>
        <v>N/A</v>
      </c>
      <c r="M17" s="171">
        <f>ROUND($E17*$F17,0)</f>
        <v>0</v>
      </c>
      <c r="N17" s="171">
        <f>IFERROR(ROUND(IF(grant_term=12,"N/A",$I17*$J17),0),0)</f>
        <v>0</v>
      </c>
      <c r="O17" s="9"/>
      <c r="P17" s="171">
        <f>SUBTOTAL(9,M17:O17)</f>
        <v>0</v>
      </c>
      <c r="Q17" s="9"/>
      <c r="R17" s="171">
        <f>IFERROR(ROUND(M17*G17,0),0)</f>
        <v>0</v>
      </c>
      <c r="S17" s="171">
        <f>IFERROR(ROUND(N17*K17,0),0)</f>
        <v>0</v>
      </c>
      <c r="T17" s="9"/>
      <c r="U17" s="171">
        <f>SUBTOTAL(9,R17:T17)</f>
        <v>0</v>
      </c>
      <c r="V17" s="9"/>
      <c r="W17" s="171">
        <f>M17+R17</f>
        <v>0</v>
      </c>
      <c r="X17" s="171" t="str">
        <f>IFERROR(IF(grant_term=12,"N/A",N17+S17),0)</f>
        <v>N/A</v>
      </c>
      <c r="Y17" s="9"/>
      <c r="Z17" s="171">
        <f t="shared" ref="Z17:Z18" si="5">SUM(W17:Y17)</f>
        <v>0</v>
      </c>
    </row>
    <row r="18" spans="1:26" ht="15" x14ac:dyDescent="0.25">
      <c r="A18" s="5" t="s">
        <v>28</v>
      </c>
      <c r="B18" s="32"/>
      <c r="C18" s="41"/>
      <c r="E18" s="37"/>
      <c r="F18" s="36"/>
      <c r="G18" s="186"/>
      <c r="I18" s="38" t="str">
        <f>IF(grant_term="","",IF(grant_term=12,"N/A",IF(grant_term=24,"Please Input")))</f>
        <v>N/A</v>
      </c>
      <c r="J18" s="39" t="str">
        <f>IF(grant_term="","",IF(grant_term=12,"N/A",IF(grant_term=24,"Please Input")))</f>
        <v>N/A</v>
      </c>
      <c r="K18" s="47" t="str">
        <f>IF(grant_term="","",IF(grant_term=12,"N/A",IF(grant_term=24,"Please Input")))</f>
        <v>N/A</v>
      </c>
      <c r="M18" s="171">
        <f t="shared" si="0"/>
        <v>0</v>
      </c>
      <c r="N18" s="171">
        <f>IFERROR(ROUND(IF(grant_term=12,"N/A",$I18*$J18),0),0)</f>
        <v>0</v>
      </c>
      <c r="O18" s="9"/>
      <c r="P18" s="171">
        <f t="shared" ref="P18" si="6">SUBTOTAL(9,M18:O18)</f>
        <v>0</v>
      </c>
      <c r="Q18" s="9"/>
      <c r="R18" s="171">
        <f t="shared" ref="R18" si="7">IFERROR(ROUND(M18*G18,0),0)</f>
        <v>0</v>
      </c>
      <c r="S18" s="171">
        <f t="shared" ref="S18" si="8">IFERROR(ROUND(N18*K18,0),0)</f>
        <v>0</v>
      </c>
      <c r="T18" s="9"/>
      <c r="U18" s="171">
        <f t="shared" ref="U18" si="9">SUBTOTAL(9,R18:T18)</f>
        <v>0</v>
      </c>
      <c r="V18" s="9"/>
      <c r="W18" s="171">
        <f t="shared" ref="W18" si="10">M18+R18</f>
        <v>0</v>
      </c>
      <c r="X18" s="171" t="str">
        <f>IFERROR(IF(grant_term=12,"N/A",N18+S18),0)</f>
        <v>N/A</v>
      </c>
      <c r="Y18" s="9"/>
      <c r="Z18" s="171">
        <f t="shared" si="5"/>
        <v>0</v>
      </c>
    </row>
    <row r="19" spans="1:26" ht="6" customHeight="1" x14ac:dyDescent="0.2">
      <c r="C19" s="19"/>
      <c r="M19" s="9"/>
      <c r="N19" s="9"/>
      <c r="O19" s="9"/>
      <c r="P19" s="9"/>
      <c r="Q19" s="9"/>
      <c r="R19" s="9"/>
      <c r="S19" s="9"/>
      <c r="T19" s="9"/>
      <c r="U19" s="9"/>
      <c r="V19" s="9"/>
      <c r="W19" s="9"/>
      <c r="X19" s="9"/>
      <c r="Y19" s="9"/>
      <c r="Z19" s="9"/>
    </row>
    <row r="20" spans="1:26" s="1" customFormat="1" ht="15" x14ac:dyDescent="0.25">
      <c r="A20" s="172" t="s">
        <v>290</v>
      </c>
      <c r="B20" s="173"/>
      <c r="C20" s="174"/>
      <c r="D20" s="173"/>
      <c r="E20" s="173"/>
      <c r="F20" s="173"/>
      <c r="G20" s="173"/>
      <c r="H20" s="173"/>
      <c r="I20" s="173"/>
      <c r="J20" s="173"/>
      <c r="K20" s="175"/>
      <c r="M20" s="183">
        <f>SUBTOTAL(9,M16:M19)</f>
        <v>0</v>
      </c>
      <c r="N20" s="171">
        <f>SUBTOTAL(9,N16:N19)</f>
        <v>0</v>
      </c>
      <c r="O20" s="12"/>
      <c r="P20" s="171">
        <f>SUM(P16:P19)</f>
        <v>0</v>
      </c>
      <c r="Q20" s="12"/>
      <c r="R20" s="171">
        <f>SUBTOTAL(9,R16:R19)</f>
        <v>0</v>
      </c>
      <c r="S20" s="171">
        <f>SUBTOTAL(9,S16:S19)</f>
        <v>0</v>
      </c>
      <c r="T20" s="12"/>
      <c r="U20" s="171">
        <f>SUM(U16:U19)</f>
        <v>0</v>
      </c>
      <c r="V20" s="12"/>
      <c r="W20" s="171">
        <f>SUBTOTAL(9,W16:W19)</f>
        <v>0</v>
      </c>
      <c r="X20" s="171">
        <f>SUBTOTAL(9,X16:X19)</f>
        <v>0</v>
      </c>
      <c r="Y20" s="12"/>
      <c r="Z20" s="171">
        <f>SUBTOTAL(9,Z16:Z19)</f>
        <v>0</v>
      </c>
    </row>
    <row r="21" spans="1:26" x14ac:dyDescent="0.2">
      <c r="C21" s="19"/>
      <c r="M21" s="9"/>
      <c r="N21" s="9"/>
      <c r="O21" s="9"/>
      <c r="P21" s="9"/>
      <c r="Q21" s="9"/>
      <c r="R21" s="9"/>
      <c r="S21" s="9"/>
      <c r="T21" s="9"/>
      <c r="U21" s="9"/>
      <c r="V21" s="9"/>
      <c r="W21" s="9"/>
      <c r="X21" s="9"/>
      <c r="Y21" s="9"/>
      <c r="Z21" s="9"/>
    </row>
    <row r="22" spans="1:26" ht="25.5" x14ac:dyDescent="0.2">
      <c r="A22" s="26" t="s">
        <v>274</v>
      </c>
      <c r="B22" s="1" t="s">
        <v>317</v>
      </c>
      <c r="C22" s="22" t="s">
        <v>30</v>
      </c>
      <c r="D22" s="1"/>
      <c r="E22" s="18" t="s">
        <v>16</v>
      </c>
      <c r="F22" s="18" t="s">
        <v>17</v>
      </c>
      <c r="G22" s="18" t="str">
        <f>"Fringe Rate (Max "&amp;TEXT(Max_FR, "#%")&amp;")"</f>
        <v>Fringe Rate (Max 40%)</v>
      </c>
      <c r="H22" s="1"/>
      <c r="I22" s="18" t="s">
        <v>16</v>
      </c>
      <c r="J22" s="18" t="s">
        <v>17</v>
      </c>
      <c r="K22" s="18" t="str">
        <f>"Fringe Rate (Max "&amp;TEXT(Max_FR, "#%")&amp;")"</f>
        <v>Fringe Rate (Max 40%)</v>
      </c>
      <c r="M22" s="9"/>
      <c r="N22" s="9"/>
      <c r="O22" s="9"/>
      <c r="P22" s="9"/>
      <c r="Q22" s="9"/>
      <c r="R22" s="9"/>
      <c r="S22" s="9"/>
      <c r="T22" s="9"/>
      <c r="U22" s="9"/>
      <c r="V22" s="9"/>
      <c r="W22" s="9"/>
      <c r="X22" s="9"/>
      <c r="Y22" s="9"/>
      <c r="Z22" s="9"/>
    </row>
    <row r="23" spans="1:26" ht="15" x14ac:dyDescent="0.25">
      <c r="A23" s="5" t="s">
        <v>31</v>
      </c>
      <c r="B23" s="32"/>
      <c r="C23" s="33"/>
      <c r="E23" s="35"/>
      <c r="F23" s="36"/>
      <c r="G23" s="186"/>
      <c r="I23" s="38" t="str">
        <f>IF(grant_term="","",IF(grant_term=12,"N/A",IF(grant_term=24,"Please Input")))</f>
        <v>N/A</v>
      </c>
      <c r="J23" s="39" t="str">
        <f>IF(grant_term="","",IF(grant_term=12,"N/A",IF(grant_term=24,"Please Input")))</f>
        <v>N/A</v>
      </c>
      <c r="K23" s="47" t="str">
        <f>IF(grant_term="","",IF(grant_term=12,"N/A",IF(grant_term=24,"Please Input")))</f>
        <v>N/A</v>
      </c>
      <c r="M23" s="170" cm="1">
        <f t="array" ref="M23">IFERROR(ROUND(IF($C23="",0,IF($C23="PD",PD_year1_sal,$E23*$F23)),0),0)</f>
        <v>0</v>
      </c>
      <c r="N23" s="170" cm="1">
        <f t="array" ref="N23">IFERROR(ROUND(IF($C23="",0,IF($C23="PD",PD_year2_sal,IF(grant_term=24,$I23*$J23,0))),0),0)</f>
        <v>0</v>
      </c>
      <c r="O23" s="9"/>
      <c r="P23" s="170">
        <f t="shared" ref="P23:P28" si="11">SUBTOTAL(9,M23:O23)</f>
        <v>0</v>
      </c>
      <c r="Q23" s="9"/>
      <c r="R23" s="170">
        <f t="shared" ref="R23:R28" si="12">IFERROR(ROUND(M23*G23,0),0)</f>
        <v>0</v>
      </c>
      <c r="S23" s="170">
        <f t="shared" ref="S23:S28" si="13">IFERROR(ROUND(N23*K23,0),0)</f>
        <v>0</v>
      </c>
      <c r="T23" s="9"/>
      <c r="U23" s="170">
        <f t="shared" ref="U23:U28" si="14">SUBTOTAL(9,R23:T23)</f>
        <v>0</v>
      </c>
      <c r="V23" s="9"/>
      <c r="W23" s="170">
        <f t="shared" ref="W23:W28" si="15">M23+R23</f>
        <v>0</v>
      </c>
      <c r="X23" s="170" t="str">
        <f>IFERROR(IF(grant_term=12,"N/A",N23+S23),0)</f>
        <v>N/A</v>
      </c>
      <c r="Y23" s="9"/>
      <c r="Z23" s="170">
        <f t="shared" ref="Z23:Z28" si="16">SUM(W23:Y23)</f>
        <v>0</v>
      </c>
    </row>
    <row r="24" spans="1:26" ht="15" x14ac:dyDescent="0.25">
      <c r="A24" s="5" t="s">
        <v>32</v>
      </c>
      <c r="B24" s="32"/>
      <c r="C24" s="33"/>
      <c r="E24" s="37"/>
      <c r="F24" s="36"/>
      <c r="G24" s="186"/>
      <c r="I24" s="38" t="str">
        <f>IF(grant_term="","",IF(grant_term=12,"N/A",IF(grant_term=24,"Please Input")))</f>
        <v>N/A</v>
      </c>
      <c r="J24" s="39" t="str">
        <f>IF(grant_term="","",IF(grant_term=12,"N/A",IF(grant_term=24,"Please Input")))</f>
        <v>N/A</v>
      </c>
      <c r="K24" s="47" t="str">
        <f>IF(grant_term="","",IF(grant_term=12,"N/A",IF(grant_term=24,"Please Input")))</f>
        <v>N/A</v>
      </c>
      <c r="M24" s="171" cm="1">
        <f t="array" ref="M24">IFERROR(ROUND(IF($C24="",0,IF($C24="PD",PD_year1_sal,$E24*$F24)),0),0)</f>
        <v>0</v>
      </c>
      <c r="N24" s="171" cm="1">
        <f t="array" ref="N24">IFERROR(ROUND(IF($C24="",0,IF($C24="PD",PD_year2_sal,IF(grant_term=24,$I24*$J24,0))),0),0)</f>
        <v>0</v>
      </c>
      <c r="O24" s="9"/>
      <c r="P24" s="171">
        <f t="shared" si="11"/>
        <v>0</v>
      </c>
      <c r="Q24" s="9"/>
      <c r="R24" s="171">
        <f t="shared" si="12"/>
        <v>0</v>
      </c>
      <c r="S24" s="171">
        <f t="shared" si="13"/>
        <v>0</v>
      </c>
      <c r="T24" s="9"/>
      <c r="U24" s="171">
        <f t="shared" si="14"/>
        <v>0</v>
      </c>
      <c r="V24" s="9"/>
      <c r="W24" s="171">
        <f t="shared" si="15"/>
        <v>0</v>
      </c>
      <c r="X24" s="171" t="str">
        <f>IFERROR(IF(grant_term=12,"N/A",N24+S24),0)</f>
        <v>N/A</v>
      </c>
      <c r="Y24" s="9"/>
      <c r="Z24" s="171">
        <f t="shared" si="16"/>
        <v>0</v>
      </c>
    </row>
    <row r="25" spans="1:26" ht="15" x14ac:dyDescent="0.25">
      <c r="A25" s="5" t="s">
        <v>33</v>
      </c>
      <c r="B25" s="32"/>
      <c r="C25" s="33"/>
      <c r="E25" s="37"/>
      <c r="F25" s="36"/>
      <c r="G25" s="186"/>
      <c r="I25" s="38" t="str">
        <f>IF(grant_term="","",IF(grant_term=12,"N/A",IF(grant_term=24,"Please Input")))</f>
        <v>N/A</v>
      </c>
      <c r="J25" s="39" t="str">
        <f>IF(grant_term="","",IF(grant_term=12,"N/A",IF(grant_term=24,"Please Input")))</f>
        <v>N/A</v>
      </c>
      <c r="K25" s="47" t="str">
        <f>IF(grant_term="","",IF(grant_term=12,"N/A",IF(grant_term=24,"Please Input")))</f>
        <v>N/A</v>
      </c>
      <c r="M25" s="171" cm="1">
        <f t="array" ref="M25">IFERROR(ROUND(IF($C25="",0,IF($C25="PD",PD_year1_sal,$E25*$F25)),0),0)</f>
        <v>0</v>
      </c>
      <c r="N25" s="171" cm="1">
        <f t="array" ref="N25">IFERROR(ROUND(IF($C25="",0,IF($C25="PD",PD_year2_sal,IF(grant_term=24,$I25*$J25,0))),0),0)</f>
        <v>0</v>
      </c>
      <c r="O25" s="9"/>
      <c r="P25" s="171">
        <f t="shared" si="11"/>
        <v>0</v>
      </c>
      <c r="Q25" s="9"/>
      <c r="R25" s="171">
        <f t="shared" si="12"/>
        <v>0</v>
      </c>
      <c r="S25" s="171">
        <f t="shared" si="13"/>
        <v>0</v>
      </c>
      <c r="T25" s="9"/>
      <c r="U25" s="171">
        <f t="shared" si="14"/>
        <v>0</v>
      </c>
      <c r="V25" s="9"/>
      <c r="W25" s="171">
        <f t="shared" si="15"/>
        <v>0</v>
      </c>
      <c r="X25" s="171" t="str">
        <f>IFERROR(IF(grant_term=12,"N/A",N25+S25),0)</f>
        <v>N/A</v>
      </c>
      <c r="Y25" s="9"/>
      <c r="Z25" s="171">
        <f t="shared" si="16"/>
        <v>0</v>
      </c>
    </row>
    <row r="26" spans="1:26" ht="15" x14ac:dyDescent="0.25">
      <c r="A26" s="5" t="s">
        <v>34</v>
      </c>
      <c r="B26" s="32"/>
      <c r="C26" s="33"/>
      <c r="E26" s="37"/>
      <c r="F26" s="36"/>
      <c r="G26" s="186"/>
      <c r="I26" s="38" t="str">
        <f>IF(grant_term="","",IF(grant_term=12,"N/A",IF(grant_term=24,"Please Input")))</f>
        <v>N/A</v>
      </c>
      <c r="J26" s="39" t="str">
        <f>IF(grant_term="","",IF(grant_term=12,"N/A",IF(grant_term=24,"Please Input")))</f>
        <v>N/A</v>
      </c>
      <c r="K26" s="47" t="str">
        <f>IF(grant_term="","",IF(grant_term=12,"N/A",IF(grant_term=24,"Please Input")))</f>
        <v>N/A</v>
      </c>
      <c r="M26" s="171" cm="1">
        <f t="array" ref="M26">IFERROR(ROUND(IF($C26="",0,IF($C26="PD",PD_year1_sal,$E26*$F26)),0),0)</f>
        <v>0</v>
      </c>
      <c r="N26" s="171" cm="1">
        <f t="array" ref="N26">IFERROR(ROUND(IF($C26="",0,IF($C26="PD",PD_year2_sal,IF(grant_term=24,$I26*$J26,0))),0),0)</f>
        <v>0</v>
      </c>
      <c r="O26" s="9"/>
      <c r="P26" s="171">
        <f t="shared" si="11"/>
        <v>0</v>
      </c>
      <c r="Q26" s="9"/>
      <c r="R26" s="171">
        <f t="shared" si="12"/>
        <v>0</v>
      </c>
      <c r="S26" s="171">
        <f t="shared" si="13"/>
        <v>0</v>
      </c>
      <c r="T26" s="9"/>
      <c r="U26" s="171">
        <f t="shared" si="14"/>
        <v>0</v>
      </c>
      <c r="V26" s="9"/>
      <c r="W26" s="171">
        <f t="shared" si="15"/>
        <v>0</v>
      </c>
      <c r="X26" s="171" t="str">
        <f>IFERROR(IF(grant_term=12,"N/A",N26+S26),0)</f>
        <v>N/A</v>
      </c>
      <c r="Y26" s="9"/>
      <c r="Z26" s="171">
        <f t="shared" si="16"/>
        <v>0</v>
      </c>
    </row>
    <row r="27" spans="1:26" ht="15" hidden="1" outlineLevel="1" x14ac:dyDescent="0.25">
      <c r="A27" s="5" t="s">
        <v>35</v>
      </c>
      <c r="B27" s="32"/>
      <c r="C27" s="33"/>
      <c r="E27" s="37"/>
      <c r="F27" s="36"/>
      <c r="G27" s="186"/>
      <c r="I27" s="38" t="str">
        <f>IF(grant_term="","",IF(grant_term=12,"N/A",IF(grant_term=24,"Please Input")))</f>
        <v>N/A</v>
      </c>
      <c r="J27" s="39" t="str">
        <f>IF(grant_term="","",IF(grant_term=12,"N/A",IF(grant_term=24,"Please Input")))</f>
        <v>N/A</v>
      </c>
      <c r="K27" s="47" t="str">
        <f>IF(grant_term="","",IF(grant_term=12,"N/A",IF(grant_term=24,"Please Input")))</f>
        <v>N/A</v>
      </c>
      <c r="M27" s="171" cm="1">
        <f t="array" ref="M27">IFERROR(ROUND(IF($C27="",0,IF($C27="PD",PD_year1_sal,$E27*$F27)),0),0)</f>
        <v>0</v>
      </c>
      <c r="N27" s="171" cm="1">
        <f t="array" ref="N27">IFERROR(ROUND(IF($C27="",0,IF($C27="PD",PD_year2_sal,IF(grant_term=24,$I27*$J27,0))),0),0)</f>
        <v>0</v>
      </c>
      <c r="O27" s="9"/>
      <c r="P27" s="171">
        <f t="shared" si="11"/>
        <v>0</v>
      </c>
      <c r="Q27" s="9"/>
      <c r="R27" s="171">
        <f t="shared" si="12"/>
        <v>0</v>
      </c>
      <c r="S27" s="171">
        <f t="shared" si="13"/>
        <v>0</v>
      </c>
      <c r="T27" s="9"/>
      <c r="U27" s="171">
        <f t="shared" si="14"/>
        <v>0</v>
      </c>
      <c r="V27" s="9"/>
      <c r="W27" s="171">
        <f t="shared" si="15"/>
        <v>0</v>
      </c>
      <c r="X27" s="171" t="str">
        <f>IFERROR(IF(grant_term=12,"N/A",N27+S27),0)</f>
        <v>N/A</v>
      </c>
      <c r="Y27" s="9"/>
      <c r="Z27" s="171">
        <f t="shared" si="16"/>
        <v>0</v>
      </c>
    </row>
    <row r="28" spans="1:26" ht="15" hidden="1" outlineLevel="1" x14ac:dyDescent="0.25">
      <c r="A28" s="5" t="s">
        <v>36</v>
      </c>
      <c r="B28" s="32"/>
      <c r="C28" s="33"/>
      <c r="E28" s="37"/>
      <c r="F28" s="36"/>
      <c r="G28" s="186"/>
      <c r="I28" s="38" t="str">
        <f>IF(grant_term="","",IF(grant_term=12,"N/A",IF(grant_term=24,"Please Input")))</f>
        <v>N/A</v>
      </c>
      <c r="J28" s="39" t="str">
        <f>IF(grant_term="","",IF(grant_term=12,"N/A",IF(grant_term=24,"Please Input")))</f>
        <v>N/A</v>
      </c>
      <c r="K28" s="47" t="str">
        <f>IF(grant_term="","",IF(grant_term=12,"N/A",IF(grant_term=24,"Please Input")))</f>
        <v>N/A</v>
      </c>
      <c r="M28" s="171" cm="1">
        <f t="array" ref="M28">IFERROR(ROUND(IF($C28="",0,IF($C28="PD",PD_year1_sal,$E28*$F28)),0),0)</f>
        <v>0</v>
      </c>
      <c r="N28" s="171" cm="1">
        <f t="array" ref="N28">IFERROR(ROUND(IF($C28="",0,IF($C28="PD",PD_year2_sal,IF(grant_term=24,$I28*$J28,0))),0),0)</f>
        <v>0</v>
      </c>
      <c r="O28" s="9"/>
      <c r="P28" s="171">
        <f t="shared" si="11"/>
        <v>0</v>
      </c>
      <c r="Q28" s="9"/>
      <c r="R28" s="171">
        <f t="shared" si="12"/>
        <v>0</v>
      </c>
      <c r="S28" s="171">
        <f t="shared" si="13"/>
        <v>0</v>
      </c>
      <c r="T28" s="9"/>
      <c r="U28" s="171">
        <f t="shared" si="14"/>
        <v>0</v>
      </c>
      <c r="V28" s="9"/>
      <c r="W28" s="171">
        <f t="shared" si="15"/>
        <v>0</v>
      </c>
      <c r="X28" s="171" t="str">
        <f>IFERROR(IF(grant_term=12,"N/A",N28+S28),0)</f>
        <v>N/A</v>
      </c>
      <c r="Y28" s="9"/>
      <c r="Z28" s="171">
        <f t="shared" si="16"/>
        <v>0</v>
      </c>
    </row>
    <row r="29" spans="1:26" ht="6" customHeight="1" collapsed="1" x14ac:dyDescent="0.2">
      <c r="C29" s="19"/>
      <c r="M29" s="9"/>
      <c r="N29" s="9"/>
      <c r="O29" s="9"/>
      <c r="P29" s="9"/>
      <c r="Q29" s="9"/>
      <c r="R29" s="9"/>
      <c r="S29" s="9"/>
      <c r="T29" s="9"/>
      <c r="U29" s="9"/>
      <c r="V29" s="9"/>
      <c r="W29" s="9"/>
      <c r="X29" s="9"/>
      <c r="Y29" s="9"/>
      <c r="Z29" s="9"/>
    </row>
    <row r="30" spans="1:26" s="1" customFormat="1" ht="15" x14ac:dyDescent="0.25">
      <c r="A30" s="172" t="s">
        <v>275</v>
      </c>
      <c r="B30" s="173"/>
      <c r="C30" s="174"/>
      <c r="D30" s="173"/>
      <c r="E30" s="173"/>
      <c r="F30" s="173"/>
      <c r="G30" s="173"/>
      <c r="H30" s="173"/>
      <c r="I30" s="173"/>
      <c r="J30" s="173"/>
      <c r="K30" s="175"/>
      <c r="M30" s="171">
        <f>SUBTOTAL(9,M23:M29)</f>
        <v>0</v>
      </c>
      <c r="N30" s="171">
        <f>SUBTOTAL(9,N23:N29)</f>
        <v>0</v>
      </c>
      <c r="O30" s="12"/>
      <c r="P30" s="171">
        <f>SUM(P23:P29)</f>
        <v>0</v>
      </c>
      <c r="Q30" s="12"/>
      <c r="R30" s="171">
        <f>SUBTOTAL(9,R23:R29)</f>
        <v>0</v>
      </c>
      <c r="S30" s="171">
        <f>SUBTOTAL(9,S23:S29)</f>
        <v>0</v>
      </c>
      <c r="T30" s="12"/>
      <c r="U30" s="171">
        <f>SUM(U23:U29)</f>
        <v>0</v>
      </c>
      <c r="V30" s="12"/>
      <c r="W30" s="171">
        <f>SUBTOTAL(9,W23:W29)</f>
        <v>0</v>
      </c>
      <c r="X30" s="171">
        <f>SUBTOTAL(9,X23:X29)</f>
        <v>0</v>
      </c>
      <c r="Y30" s="12"/>
      <c r="Z30" s="171">
        <f>SUBTOTAL(9,Z23:Z29)</f>
        <v>0</v>
      </c>
    </row>
    <row r="31" spans="1:26" x14ac:dyDescent="0.2">
      <c r="C31" s="19"/>
      <c r="E31" s="23"/>
      <c r="F31" s="24"/>
      <c r="M31" s="9"/>
      <c r="N31" s="9"/>
      <c r="O31" s="9"/>
      <c r="P31" s="9"/>
      <c r="Q31" s="9"/>
      <c r="R31" s="9"/>
      <c r="S31" s="9"/>
      <c r="T31" s="9"/>
      <c r="U31" s="9"/>
      <c r="V31" s="9"/>
      <c r="W31" s="9"/>
      <c r="X31" s="9"/>
      <c r="Y31" s="9"/>
      <c r="Z31" s="9"/>
    </row>
    <row r="32" spans="1:26" ht="25.5" x14ac:dyDescent="0.2">
      <c r="A32" s="26" t="s">
        <v>37</v>
      </c>
      <c r="B32" s="26" t="s">
        <v>316</v>
      </c>
      <c r="C32" s="22" t="s">
        <v>38</v>
      </c>
      <c r="D32" s="1"/>
      <c r="E32" s="18" t="s">
        <v>39</v>
      </c>
      <c r="F32" s="18" t="s">
        <v>40</v>
      </c>
      <c r="G32" s="18" t="str">
        <f>"Fringe Rate (Max "&amp;TEXT(Max_FR, "#%")&amp;")"</f>
        <v>Fringe Rate (Max 40%)</v>
      </c>
      <c r="H32" s="1"/>
      <c r="I32" s="18" t="s">
        <v>39</v>
      </c>
      <c r="J32" s="18" t="s">
        <v>40</v>
      </c>
      <c r="K32" s="18" t="str">
        <f>"Fringe Rate (Max "&amp;TEXT(Max_FR, "#%")&amp;")"</f>
        <v>Fringe Rate (Max 40%)</v>
      </c>
      <c r="M32" s="9"/>
      <c r="N32" s="9"/>
      <c r="O32" s="9"/>
      <c r="P32" s="9"/>
      <c r="Q32" s="9"/>
      <c r="R32" s="9"/>
      <c r="S32" s="9"/>
      <c r="T32" s="9"/>
      <c r="U32" s="9"/>
      <c r="V32" s="9"/>
      <c r="W32" s="9"/>
      <c r="X32" s="9"/>
      <c r="Y32" s="9"/>
      <c r="Z32" s="9"/>
    </row>
    <row r="33" spans="1:26" ht="15" x14ac:dyDescent="0.25">
      <c r="A33" s="5" t="s">
        <v>41</v>
      </c>
      <c r="B33" s="34" t="s">
        <v>42</v>
      </c>
      <c r="C33" s="33"/>
      <c r="E33" s="35"/>
      <c r="F33" s="185"/>
      <c r="G33" s="186"/>
      <c r="I33" s="38" t="str">
        <f>IF(grant_term="","",IF(grant_term=12,"N/A",IF(grant_term=24,"Please Input")))</f>
        <v>N/A</v>
      </c>
      <c r="J33" s="185" t="str">
        <f>IF(grant_term="","",IF(grant_term=12,"N/A",IF(grant_term=24,"Please Input")))</f>
        <v>N/A</v>
      </c>
      <c r="K33" s="47" t="str">
        <f>IF(grant_term="","",IF(grant_term=12,"N/A",IF(grant_term=24,"Please Input")))</f>
        <v>N/A</v>
      </c>
      <c r="M33" s="170">
        <f t="shared" ref="M33:M40" si="17">ROUND($E33*$F33,0)</f>
        <v>0</v>
      </c>
      <c r="N33" s="170">
        <f>IFERROR(ROUND(IF(grant_term=12,"N/A",$I33*$J33),0),0)</f>
        <v>0</v>
      </c>
      <c r="O33" s="9"/>
      <c r="P33" s="170">
        <f t="shared" ref="P33:P40" si="18">SUBTOTAL(9,M33:O33)</f>
        <v>0</v>
      </c>
      <c r="Q33" s="9"/>
      <c r="R33" s="170">
        <f>IFERROR(ROUND(M33*G33,0),0)</f>
        <v>0</v>
      </c>
      <c r="S33" s="170">
        <f t="shared" ref="S33:S40" si="19">IFERROR(ROUND(N33*K33,0),0)</f>
        <v>0</v>
      </c>
      <c r="T33" s="9"/>
      <c r="U33" s="170">
        <f t="shared" ref="U33:U40" si="20">SUBTOTAL(9,R33:T33)</f>
        <v>0</v>
      </c>
      <c r="V33" s="9"/>
      <c r="W33" s="170">
        <f t="shared" ref="W33:W40" si="21">M33+R33</f>
        <v>0</v>
      </c>
      <c r="X33" s="170" t="str">
        <f>IFERROR(IF(grant_term=12,"N/A",N33+S33),0)</f>
        <v>N/A</v>
      </c>
      <c r="Y33" s="9"/>
      <c r="Z33" s="170">
        <f>SUM(W33:Y33)</f>
        <v>0</v>
      </c>
    </row>
    <row r="34" spans="1:26" ht="15" x14ac:dyDescent="0.25">
      <c r="A34" s="5" t="s">
        <v>43</v>
      </c>
      <c r="B34" s="34" t="s">
        <v>42</v>
      </c>
      <c r="C34" s="33"/>
      <c r="E34" s="35"/>
      <c r="F34" s="185"/>
      <c r="G34" s="186"/>
      <c r="I34" s="38" t="str">
        <f>IF(grant_term="","",IF(grant_term=12,"N/A",IF(grant_term=24,"Please Input")))</f>
        <v>N/A</v>
      </c>
      <c r="J34" s="185" t="str">
        <f>IF(grant_term="","",IF(grant_term=12,"N/A",IF(grant_term=24,"Please Input")))</f>
        <v>N/A</v>
      </c>
      <c r="K34" s="47" t="str">
        <f>IF(grant_term="","",IF(grant_term=12,"N/A",IF(grant_term=24,"Please Input")))</f>
        <v>N/A</v>
      </c>
      <c r="M34" s="171">
        <f t="shared" si="17"/>
        <v>0</v>
      </c>
      <c r="N34" s="171">
        <f>IFERROR(ROUND(IF(grant_term=12,"N/A",$I34*$J34),0),0)</f>
        <v>0</v>
      </c>
      <c r="O34" s="9"/>
      <c r="P34" s="171">
        <f t="shared" si="18"/>
        <v>0</v>
      </c>
      <c r="Q34" s="9"/>
      <c r="R34" s="171">
        <f t="shared" ref="R34:R40" si="22">IFERROR(ROUND(M34*G34,0),0)</f>
        <v>0</v>
      </c>
      <c r="S34" s="171">
        <f t="shared" si="19"/>
        <v>0</v>
      </c>
      <c r="T34" s="9"/>
      <c r="U34" s="171">
        <f t="shared" si="20"/>
        <v>0</v>
      </c>
      <c r="V34" s="9"/>
      <c r="W34" s="171">
        <f t="shared" si="21"/>
        <v>0</v>
      </c>
      <c r="X34" s="171" t="str">
        <f>IFERROR(IF(grant_term=12,"N/A",N34+S34),0)</f>
        <v>N/A</v>
      </c>
      <c r="Y34" s="9"/>
      <c r="Z34" s="171">
        <f t="shared" ref="Z34:Z40" si="23">SUM(W34:Y34)</f>
        <v>0</v>
      </c>
    </row>
    <row r="35" spans="1:26" ht="15" x14ac:dyDescent="0.25">
      <c r="A35" s="5" t="s">
        <v>44</v>
      </c>
      <c r="B35" s="34" t="s">
        <v>42</v>
      </c>
      <c r="C35" s="33"/>
      <c r="E35" s="35"/>
      <c r="F35" s="185"/>
      <c r="G35" s="186"/>
      <c r="I35" s="38" t="str">
        <f>IF(grant_term="","",IF(grant_term=12,"N/A",IF(grant_term=24,"Please Input")))</f>
        <v>N/A</v>
      </c>
      <c r="J35" s="185" t="str">
        <f>IF(grant_term="","",IF(grant_term=12,"N/A",IF(grant_term=24,"Please Input")))</f>
        <v>N/A</v>
      </c>
      <c r="K35" s="47" t="str">
        <f>IF(grant_term="","",IF(grant_term=12,"N/A",IF(grant_term=24,"Please Input")))</f>
        <v>N/A</v>
      </c>
      <c r="M35" s="171">
        <f t="shared" si="17"/>
        <v>0</v>
      </c>
      <c r="N35" s="171">
        <f>IFERROR(ROUND(IF(grant_term=12,"N/A",$I35*$J35),0),0)</f>
        <v>0</v>
      </c>
      <c r="O35" s="9"/>
      <c r="P35" s="171">
        <f t="shared" si="18"/>
        <v>0</v>
      </c>
      <c r="Q35" s="9"/>
      <c r="R35" s="171">
        <f t="shared" si="22"/>
        <v>0</v>
      </c>
      <c r="S35" s="171">
        <f t="shared" si="19"/>
        <v>0</v>
      </c>
      <c r="T35" s="9"/>
      <c r="U35" s="171">
        <f t="shared" si="20"/>
        <v>0</v>
      </c>
      <c r="V35" s="9"/>
      <c r="W35" s="171">
        <f t="shared" si="21"/>
        <v>0</v>
      </c>
      <c r="X35" s="171" t="str">
        <f>IFERROR(IF(grant_term=12,"N/A",N35+S35),0)</f>
        <v>N/A</v>
      </c>
      <c r="Y35" s="9"/>
      <c r="Z35" s="171">
        <f t="shared" si="23"/>
        <v>0</v>
      </c>
    </row>
    <row r="36" spans="1:26" ht="15" x14ac:dyDescent="0.25">
      <c r="A36" s="5" t="s">
        <v>45</v>
      </c>
      <c r="B36" s="34" t="s">
        <v>42</v>
      </c>
      <c r="C36" s="33"/>
      <c r="E36" s="35"/>
      <c r="F36" s="185"/>
      <c r="G36" s="186"/>
      <c r="I36" s="38" t="str">
        <f>IF(grant_term="","",IF(grant_term=12,"N/A",IF(grant_term=24,"Please Input")))</f>
        <v>N/A</v>
      </c>
      <c r="J36" s="185" t="str">
        <f>IF(grant_term="","",IF(grant_term=12,"N/A",IF(grant_term=24,"Please Input")))</f>
        <v>N/A</v>
      </c>
      <c r="K36" s="47" t="str">
        <f>IF(grant_term="","",IF(grant_term=12,"N/A",IF(grant_term=24,"Please Input")))</f>
        <v>N/A</v>
      </c>
      <c r="M36" s="171">
        <f t="shared" si="17"/>
        <v>0</v>
      </c>
      <c r="N36" s="171">
        <f>IFERROR(ROUND(IF(grant_term=12,"N/A",$I36*$J36),0),0)</f>
        <v>0</v>
      </c>
      <c r="O36" s="9"/>
      <c r="P36" s="171">
        <f t="shared" si="18"/>
        <v>0</v>
      </c>
      <c r="Q36" s="9"/>
      <c r="R36" s="171">
        <f t="shared" si="22"/>
        <v>0</v>
      </c>
      <c r="S36" s="171">
        <f t="shared" si="19"/>
        <v>0</v>
      </c>
      <c r="T36" s="9"/>
      <c r="U36" s="171">
        <f t="shared" si="20"/>
        <v>0</v>
      </c>
      <c r="V36" s="9"/>
      <c r="W36" s="171">
        <f t="shared" si="21"/>
        <v>0</v>
      </c>
      <c r="X36" s="171" t="str">
        <f>IFERROR(IF(grant_term=12,"N/A",N36+S36),0)</f>
        <v>N/A</v>
      </c>
      <c r="Y36" s="9"/>
      <c r="Z36" s="171">
        <f t="shared" si="23"/>
        <v>0</v>
      </c>
    </row>
    <row r="37" spans="1:26" ht="15" hidden="1" outlineLevel="1" x14ac:dyDescent="0.25">
      <c r="A37" s="5" t="s">
        <v>46</v>
      </c>
      <c r="B37" s="34" t="s">
        <v>42</v>
      </c>
      <c r="C37" s="33"/>
      <c r="E37" s="35"/>
      <c r="F37" s="185"/>
      <c r="G37" s="186"/>
      <c r="I37" s="38" t="str">
        <f>IF(grant_term="","",IF(grant_term=12,"N/A",IF(grant_term=24,"Please Input")))</f>
        <v>N/A</v>
      </c>
      <c r="J37" s="185" t="str">
        <f>IF(grant_term="","",IF(grant_term=12,"N/A",IF(grant_term=24,"Please Input")))</f>
        <v>N/A</v>
      </c>
      <c r="K37" s="47" t="str">
        <f>IF(grant_term="","",IF(grant_term=12,"N/A",IF(grant_term=24,"Please Input")))</f>
        <v>N/A</v>
      </c>
      <c r="M37" s="171">
        <f t="shared" si="17"/>
        <v>0</v>
      </c>
      <c r="N37" s="171">
        <f>IFERROR(ROUND(IF(grant_term=12,"N/A",$I37*$J37),0),0)</f>
        <v>0</v>
      </c>
      <c r="O37" s="9"/>
      <c r="P37" s="171">
        <f t="shared" si="18"/>
        <v>0</v>
      </c>
      <c r="Q37" s="9"/>
      <c r="R37" s="171">
        <f t="shared" si="22"/>
        <v>0</v>
      </c>
      <c r="S37" s="171">
        <f t="shared" si="19"/>
        <v>0</v>
      </c>
      <c r="T37" s="9"/>
      <c r="U37" s="171">
        <f t="shared" si="20"/>
        <v>0</v>
      </c>
      <c r="V37" s="9"/>
      <c r="W37" s="171">
        <f t="shared" si="21"/>
        <v>0</v>
      </c>
      <c r="X37" s="171" t="str">
        <f>IFERROR(IF(grant_term=12,"N/A",N37+S37),0)</f>
        <v>N/A</v>
      </c>
      <c r="Y37" s="9"/>
      <c r="Z37" s="171">
        <f t="shared" si="23"/>
        <v>0</v>
      </c>
    </row>
    <row r="38" spans="1:26" ht="15" hidden="1" outlineLevel="1" x14ac:dyDescent="0.25">
      <c r="A38" s="5" t="s">
        <v>47</v>
      </c>
      <c r="B38" s="34" t="s">
        <v>42</v>
      </c>
      <c r="C38" s="33"/>
      <c r="E38" s="35"/>
      <c r="F38" s="185"/>
      <c r="G38" s="186"/>
      <c r="I38" s="38" t="str">
        <f>IF(grant_term="","",IF(grant_term=12,"N/A",IF(grant_term=24,"Please Input")))</f>
        <v>N/A</v>
      </c>
      <c r="J38" s="185" t="str">
        <f>IF(grant_term="","",IF(grant_term=12,"N/A",IF(grant_term=24,"Please Input")))</f>
        <v>N/A</v>
      </c>
      <c r="K38" s="47" t="str">
        <f>IF(grant_term="","",IF(grant_term=12,"N/A",IF(grant_term=24,"Please Input")))</f>
        <v>N/A</v>
      </c>
      <c r="M38" s="171">
        <f t="shared" si="17"/>
        <v>0</v>
      </c>
      <c r="N38" s="171">
        <f>IFERROR(ROUND(IF(grant_term=12,"N/A",$I38*$J38),0),0)</f>
        <v>0</v>
      </c>
      <c r="O38" s="9"/>
      <c r="P38" s="171">
        <f t="shared" si="18"/>
        <v>0</v>
      </c>
      <c r="Q38" s="9"/>
      <c r="R38" s="171">
        <f t="shared" si="22"/>
        <v>0</v>
      </c>
      <c r="S38" s="171">
        <f t="shared" si="19"/>
        <v>0</v>
      </c>
      <c r="T38" s="9"/>
      <c r="U38" s="171">
        <f t="shared" si="20"/>
        <v>0</v>
      </c>
      <c r="V38" s="9"/>
      <c r="W38" s="171">
        <f t="shared" si="21"/>
        <v>0</v>
      </c>
      <c r="X38" s="171" t="str">
        <f>IFERROR(IF(grant_term=12,"N/A",N38+S38),0)</f>
        <v>N/A</v>
      </c>
      <c r="Y38" s="9"/>
      <c r="Z38" s="171">
        <f t="shared" si="23"/>
        <v>0</v>
      </c>
    </row>
    <row r="39" spans="1:26" ht="15" hidden="1" outlineLevel="1" x14ac:dyDescent="0.25">
      <c r="A39" s="5" t="s">
        <v>48</v>
      </c>
      <c r="B39" s="34" t="s">
        <v>42</v>
      </c>
      <c r="C39" s="33"/>
      <c r="E39" s="35"/>
      <c r="F39" s="185"/>
      <c r="G39" s="186"/>
      <c r="I39" s="38" t="str">
        <f>IF(grant_term="","",IF(grant_term=12,"N/A",IF(grant_term=24,"Please Input")))</f>
        <v>N/A</v>
      </c>
      <c r="J39" s="185" t="str">
        <f>IF(grant_term="","",IF(grant_term=12,"N/A",IF(grant_term=24,"Please Input")))</f>
        <v>N/A</v>
      </c>
      <c r="K39" s="47" t="str">
        <f>IF(grant_term="","",IF(grant_term=12,"N/A",IF(grant_term=24,"Please Input")))</f>
        <v>N/A</v>
      </c>
      <c r="M39" s="171">
        <f t="shared" si="17"/>
        <v>0</v>
      </c>
      <c r="N39" s="171">
        <f>IFERROR(ROUND(IF(grant_term=12,"N/A",$I39*$J39),0),0)</f>
        <v>0</v>
      </c>
      <c r="O39" s="9"/>
      <c r="P39" s="171">
        <f t="shared" si="18"/>
        <v>0</v>
      </c>
      <c r="Q39" s="9"/>
      <c r="R39" s="171">
        <f t="shared" si="22"/>
        <v>0</v>
      </c>
      <c r="S39" s="171">
        <f t="shared" si="19"/>
        <v>0</v>
      </c>
      <c r="T39" s="9"/>
      <c r="U39" s="171">
        <f t="shared" si="20"/>
        <v>0</v>
      </c>
      <c r="V39" s="9"/>
      <c r="W39" s="171">
        <f t="shared" si="21"/>
        <v>0</v>
      </c>
      <c r="X39" s="171" t="str">
        <f>IFERROR(IF(grant_term=12,"N/A",N39+S39),0)</f>
        <v>N/A</v>
      </c>
      <c r="Y39" s="9"/>
      <c r="Z39" s="171">
        <f t="shared" si="23"/>
        <v>0</v>
      </c>
    </row>
    <row r="40" spans="1:26" ht="15" hidden="1" outlineLevel="1" x14ac:dyDescent="0.25">
      <c r="A40" s="5" t="s">
        <v>49</v>
      </c>
      <c r="B40" s="34" t="s">
        <v>42</v>
      </c>
      <c r="C40" s="33"/>
      <c r="D40" s="8" t="s">
        <v>213</v>
      </c>
      <c r="E40" s="35"/>
      <c r="F40" s="185"/>
      <c r="G40" s="186"/>
      <c r="H40" s="8" t="s">
        <v>213</v>
      </c>
      <c r="I40" s="38" t="str">
        <f>IF(grant_term="","",IF(grant_term=12,"N/A",IF(grant_term=24,"Please Input")))</f>
        <v>N/A</v>
      </c>
      <c r="J40" s="185" t="str">
        <f>IF(grant_term="","",IF(grant_term=12,"N/A",IF(grant_term=24,"Please Input")))</f>
        <v>N/A</v>
      </c>
      <c r="K40" s="47" t="str">
        <f>IF(grant_term="","",IF(grant_term=12,"N/A",IF(grant_term=24,"Please Input")))</f>
        <v>N/A</v>
      </c>
      <c r="M40" s="171">
        <f t="shared" si="17"/>
        <v>0</v>
      </c>
      <c r="N40" s="171">
        <f>IFERROR(ROUND(IF(grant_term=12,"N/A",$I40*$J40),0),0)</f>
        <v>0</v>
      </c>
      <c r="O40" s="9"/>
      <c r="P40" s="171">
        <f t="shared" si="18"/>
        <v>0</v>
      </c>
      <c r="Q40" s="9"/>
      <c r="R40" s="171">
        <f t="shared" si="22"/>
        <v>0</v>
      </c>
      <c r="S40" s="171">
        <f t="shared" si="19"/>
        <v>0</v>
      </c>
      <c r="T40" s="9"/>
      <c r="U40" s="171">
        <f t="shared" si="20"/>
        <v>0</v>
      </c>
      <c r="V40" s="9"/>
      <c r="W40" s="171">
        <f t="shared" si="21"/>
        <v>0</v>
      </c>
      <c r="X40" s="171" t="str">
        <f>IFERROR(IF(grant_term=12,"N/A",N40+S40),0)</f>
        <v>N/A</v>
      </c>
      <c r="Y40" s="9"/>
      <c r="Z40" s="171">
        <f t="shared" si="23"/>
        <v>0</v>
      </c>
    </row>
    <row r="41" spans="1:26" ht="6.75" customHeight="1" collapsed="1" x14ac:dyDescent="0.2">
      <c r="C41" s="19"/>
      <c r="M41" s="9"/>
      <c r="N41" s="9"/>
      <c r="O41" s="9"/>
      <c r="P41" s="9"/>
      <c r="Q41" s="9"/>
      <c r="R41" s="9"/>
      <c r="S41" s="9"/>
      <c r="T41" s="9"/>
      <c r="U41" s="9"/>
      <c r="V41" s="9"/>
      <c r="W41" s="9"/>
      <c r="X41" s="9"/>
      <c r="Y41" s="9"/>
      <c r="Z41" s="9"/>
    </row>
    <row r="42" spans="1:26" ht="15" x14ac:dyDescent="0.25">
      <c r="A42" s="172" t="s">
        <v>50</v>
      </c>
      <c r="B42" s="176"/>
      <c r="C42" s="176"/>
      <c r="D42" s="176"/>
      <c r="E42" s="176"/>
      <c r="F42" s="176"/>
      <c r="G42" s="176"/>
      <c r="H42" s="176"/>
      <c r="I42" s="176"/>
      <c r="J42" s="176"/>
      <c r="K42" s="176"/>
      <c r="M42" s="171">
        <f>SUBTOTAL(9,M33:M41)</f>
        <v>0</v>
      </c>
      <c r="N42" s="171">
        <f>SUBTOTAL(9,N33:N41)</f>
        <v>0</v>
      </c>
      <c r="O42" s="9"/>
      <c r="P42" s="171">
        <f>SUM(P33:P41)</f>
        <v>0</v>
      </c>
      <c r="Q42" s="9"/>
      <c r="R42" s="171">
        <f>SUBTOTAL(9,R33:R41)</f>
        <v>0</v>
      </c>
      <c r="S42" s="171">
        <f>SUBTOTAL(9,S33:S41)</f>
        <v>0</v>
      </c>
      <c r="T42" s="9"/>
      <c r="U42" s="171">
        <f>SUM(U33:U41)</f>
        <v>0</v>
      </c>
      <c r="V42" s="9"/>
      <c r="W42" s="171">
        <f>SUBTOTAL(9,W33:W41)</f>
        <v>0</v>
      </c>
      <c r="X42" s="171">
        <f>SUBTOTAL(9,X33:X41)</f>
        <v>0</v>
      </c>
      <c r="Y42" s="9"/>
      <c r="Z42" s="171">
        <f>SUBTOTAL(9,Z33:Z41)</f>
        <v>0</v>
      </c>
    </row>
    <row r="43" spans="1:26" ht="6" customHeight="1" x14ac:dyDescent="0.2">
      <c r="A43" s="15"/>
      <c r="M43" s="9"/>
      <c r="N43" s="9"/>
      <c r="O43" s="9"/>
      <c r="P43" s="9"/>
      <c r="Q43" s="9"/>
      <c r="R43" s="9"/>
      <c r="S43" s="9"/>
      <c r="T43" s="9"/>
      <c r="U43" s="9"/>
      <c r="V43" s="9"/>
      <c r="W43" s="9"/>
      <c r="X43" s="9"/>
      <c r="Y43" s="9"/>
      <c r="Z43" s="9"/>
    </row>
    <row r="44" spans="1:26" ht="15.75" thickBot="1" x14ac:dyDescent="0.3">
      <c r="A44" s="172" t="s">
        <v>322</v>
      </c>
      <c r="B44" s="176"/>
      <c r="C44" s="176"/>
      <c r="D44" s="176"/>
      <c r="E44" s="176"/>
      <c r="F44" s="176"/>
      <c r="G44" s="176"/>
      <c r="H44" s="176"/>
      <c r="I44" s="176"/>
      <c r="J44" s="176"/>
      <c r="K44" s="176"/>
      <c r="M44" s="44">
        <f>SUBTOTAL(9,M9:M43)</f>
        <v>0</v>
      </c>
      <c r="N44" s="44">
        <f>SUBTOTAL(9,N9:N43)</f>
        <v>0</v>
      </c>
      <c r="O44" s="9"/>
      <c r="P44" s="44">
        <f>SUBTOTAL(9,P9:P43)</f>
        <v>0</v>
      </c>
      <c r="Q44" s="9"/>
      <c r="R44" s="44">
        <f>SUBTOTAL(9,R9:R43)</f>
        <v>0</v>
      </c>
      <c r="S44" s="44">
        <f>SUBTOTAL(9,S9:S43)</f>
        <v>0</v>
      </c>
      <c r="T44" s="9"/>
      <c r="U44" s="44">
        <f>SUBTOTAL(9,U9:U43)</f>
        <v>0</v>
      </c>
      <c r="V44" s="9"/>
      <c r="W44" s="44">
        <f>SUBTOTAL(9,W9:W43)</f>
        <v>0</v>
      </c>
      <c r="X44" s="44">
        <f>SUBTOTAL(9,X9:X43)</f>
        <v>0</v>
      </c>
      <c r="Y44" s="9"/>
      <c r="Z44" s="44">
        <f>SUBTOTAL(9,Z9:Z43)</f>
        <v>0</v>
      </c>
    </row>
    <row r="45" spans="1:26" ht="13.5" thickTop="1" x14ac:dyDescent="0.2">
      <c r="A45" s="15"/>
      <c r="B45" s="8"/>
      <c r="C45" s="46"/>
      <c r="M45" s="9"/>
      <c r="N45" s="9"/>
      <c r="O45" s="9"/>
      <c r="P45" s="9"/>
      <c r="Q45" s="9"/>
      <c r="R45" s="9"/>
      <c r="S45" s="9"/>
      <c r="T45" s="9"/>
      <c r="U45" s="9"/>
      <c r="V45" s="9"/>
      <c r="W45" s="9"/>
      <c r="X45" s="9"/>
      <c r="Y45" s="9"/>
      <c r="Z45" s="9"/>
    </row>
    <row r="46" spans="1:26" ht="15.75" thickBot="1" x14ac:dyDescent="0.3">
      <c r="A46" s="172" t="s">
        <v>51</v>
      </c>
      <c r="B46" s="176"/>
      <c r="C46" s="176"/>
      <c r="D46" s="176"/>
      <c r="E46" s="176"/>
      <c r="F46" s="176"/>
      <c r="G46" s="176"/>
      <c r="H46" s="176"/>
      <c r="I46" s="176"/>
      <c r="J46" s="176"/>
      <c r="K46" s="176"/>
      <c r="M46" s="44">
        <f>ROUND(M44*ind_cost_rate,0)</f>
        <v>0</v>
      </c>
      <c r="N46" s="44">
        <f>ROUND(N44*ind_cost_rate,0)</f>
        <v>0</v>
      </c>
      <c r="O46" s="9"/>
      <c r="P46" s="44">
        <f>SUBTOTAL(9,M46:O46)</f>
        <v>0</v>
      </c>
      <c r="Q46" s="9"/>
      <c r="R46" s="44">
        <f>ROUND(R44*ind_cost_rate,0)</f>
        <v>0</v>
      </c>
      <c r="S46" s="44">
        <f>ROUND(S44*ind_cost_rate,0)</f>
        <v>0</v>
      </c>
      <c r="T46" s="9"/>
      <c r="U46" s="44">
        <f>SUBTOTAL(9,R46:T46)</f>
        <v>0</v>
      </c>
      <c r="V46" s="9"/>
      <c r="W46" s="44">
        <f>IFERROR(M46+R46,0)</f>
        <v>0</v>
      </c>
      <c r="X46" s="44" t="str">
        <f>IFERROR(IF(grant_term=12,"N/A",N46+S46),0)</f>
        <v>N/A</v>
      </c>
      <c r="Y46" s="9"/>
      <c r="Z46" s="44">
        <f>SUM(W46:Y46)</f>
        <v>0</v>
      </c>
    </row>
    <row r="47" spans="1:26" ht="13.5" thickTop="1" x14ac:dyDescent="0.2"/>
  </sheetData>
  <sheetProtection algorithmName="SHA-512" hashValue="5BOX+423zIYs3tk6eF1UINayAV9/7deBKNyy0BcrwUBpoUK0qg66t4qkdkU6C3NmOUmtOPjjRuA0VVC/Bihijg==" saltValue="zXiRh6EgqgxB9l5KQIIKiw==" spinCount="100000" sheet="1" objects="1" scenarios="1"/>
  <dataValidations count="5">
    <dataValidation type="decimal" allowBlank="1" showInputMessage="1" showErrorMessage="1" errorTitle="Fringe Rate Error" error="Fringe rate must be between 0 and 40%." sqref="G9:G11 G23:G28 G33:G40 K33:K40 K23:K28 K9:K11 G16:G18 K16:K18" xr:uid="{D1C8AF24-CF49-4EB2-AE5B-FB34C56CA3ED}">
      <formula1>0</formula1>
      <formula2>Max_FR</formula2>
    </dataValidation>
    <dataValidation type="list" allowBlank="1" showInputMessage="1" showErrorMessage="1" sqref="C33:C40" xr:uid="{8DCB4900-A703-4D88-9178-1A19448BBDB4}">
      <formula1>"Graduate, Undergrad"</formula1>
    </dataValidation>
    <dataValidation type="list" allowBlank="1" showInputMessage="1" showErrorMessage="1" sqref="C23:C28" xr:uid="{ADF856C1-A84A-487B-9C40-B4B08456AC23}">
      <formula1>"PD,NPD"</formula1>
    </dataValidation>
    <dataValidation type="list" allowBlank="1" showInputMessage="1" showErrorMessage="1" sqref="C9:C11" xr:uid="{CE05D208-EA78-4440-9D7E-D9D0AF46889A}">
      <formula1>"TT, NT, PD"</formula1>
    </dataValidation>
    <dataValidation type="whole" allowBlank="1" showInputMessage="1" showErrorMessage="1" errorTitle="Salary Budget" error="RSF does not allow budgeting for salaries in excess of $300,000." sqref="E9:E11 I16:I18 E16:E18 I9:I11" xr:uid="{B4F4D0D4-5EEB-4DC3-876B-B3E6C7874940}">
      <formula1>0</formula1>
      <formula2>Sal_Cap_Gen</formula2>
    </dataValidation>
  </dataValidations>
  <printOptions horizontalCentered="1"/>
  <pageMargins left="0.25" right="0.25" top="0.1" bottom="0.5" header="0.3" footer="0.3"/>
  <pageSetup scale="88" fitToWidth="2" fitToHeight="0" pageOrder="overThenDown" orientation="landscape" r:id="rId1"/>
  <headerFooter>
    <oddFooter>&amp;C&amp;A&amp;R&amp;P/&amp;N</oddFooter>
  </headerFooter>
  <rowBreaks count="1" manualBreakCount="1">
    <brk id="47" max="25" man="1"/>
  </rowBreaks>
  <colBreaks count="1" manualBreakCount="1">
    <brk id="12" max="4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5E52-2AF8-42AA-955A-7CD8FF72B3B1}">
  <sheetPr>
    <tabColor rgb="FFCFDEAC"/>
    <outlinePr showOutlineSymbols="0"/>
    <pageSetUpPr fitToPage="1"/>
  </sheetPr>
  <dimension ref="A1:Z90"/>
  <sheetViews>
    <sheetView showOutlineSymbols="0" zoomScale="90" zoomScaleNormal="90" zoomScaleSheetLayoutView="100" workbookViewId="0">
      <selection activeCell="C81" sqref="C81"/>
    </sheetView>
  </sheetViews>
  <sheetFormatPr defaultColWidth="8.85546875" defaultRowHeight="12.75" outlineLevelRow="1" outlineLevelCol="1" x14ac:dyDescent="0.2"/>
  <cols>
    <col min="1" max="1" width="42.42578125" customWidth="1"/>
    <col min="2" max="2" width="17.5703125" customWidth="1"/>
    <col min="3" max="3" width="11.42578125" customWidth="1"/>
    <col min="4" max="4" width="2.5703125" customWidth="1"/>
    <col min="5" max="7" width="11.7109375" customWidth="1"/>
    <col min="8" max="8" width="2.5703125" customWidth="1" outlineLevel="1"/>
    <col min="9" max="11" width="11.7109375" customWidth="1" outlineLevel="1"/>
    <col min="12" max="12" width="2.5703125" customWidth="1"/>
    <col min="13" max="13" width="11.7109375" customWidth="1"/>
  </cols>
  <sheetData>
    <row r="1" spans="1:14" x14ac:dyDescent="0.2">
      <c r="A1" s="1" t="str">
        <f>PROPER(subcontractor1)</f>
        <v/>
      </c>
    </row>
    <row r="2" spans="1:14" x14ac:dyDescent="0.2">
      <c r="A2" s="1" t="str">
        <f>PROPER(proj_title)</f>
        <v/>
      </c>
    </row>
    <row r="3" spans="1:14" x14ac:dyDescent="0.2">
      <c r="A3" s="1" t="s">
        <v>283</v>
      </c>
    </row>
    <row r="4" spans="1:14" x14ac:dyDescent="0.2">
      <c r="A4" s="11" t="str">
        <f>TEXT(start_date,"m/d/yy")&amp;" to "&amp;(TEXT(EOMONTH(start_date,grant_term-1),"m/d/yy"))</f>
        <v>1/0/00 to 12/31/00</v>
      </c>
    </row>
    <row r="5" spans="1:14" x14ac:dyDescent="0.2">
      <c r="A5" s="40">
        <f>grant_amount</f>
        <v>0</v>
      </c>
    </row>
    <row r="7" spans="1:14" x14ac:dyDescent="0.2">
      <c r="A7" s="5"/>
      <c r="E7" s="17" t="str">
        <f>"Year 1: "&amp;TEXT(start_date,"m-yy")&amp;" to "&amp;TEXT(EOMONTH(start_date,11),"m-yy")&amp;" Assumptions"</f>
        <v>Year 1: 1-00 to 12-00 Assumptions</v>
      </c>
      <c r="F7" s="16"/>
      <c r="G7" s="16"/>
      <c r="I7" s="17" t="str">
        <f>IF(grant_term&gt;12,"Year 2: "&amp;TEXT(EOMONTH(start_date,12),"m-yy")&amp;" to "&amp;TEXT(EOMONTH(start_date,23),"m-yy")&amp;" Assumptions","N/A 1 yr grant")</f>
        <v>N/A 1 yr grant</v>
      </c>
      <c r="J7" s="16"/>
      <c r="K7" s="16"/>
      <c r="M7" s="23"/>
      <c r="N7" s="23"/>
    </row>
    <row r="8" spans="1:14" ht="38.25" x14ac:dyDescent="0.2">
      <c r="A8" s="275" t="s">
        <v>276</v>
      </c>
      <c r="B8" s="275"/>
      <c r="C8" s="22" t="s">
        <v>278</v>
      </c>
      <c r="D8" s="1"/>
      <c r="E8" s="18" t="s">
        <v>39</v>
      </c>
      <c r="F8" s="18" t="s">
        <v>40</v>
      </c>
      <c r="G8" s="18" t="s">
        <v>280</v>
      </c>
      <c r="H8" s="1"/>
      <c r="I8" s="18" t="s">
        <v>39</v>
      </c>
      <c r="J8" s="18" t="s">
        <v>40</v>
      </c>
      <c r="K8" s="18" t="s">
        <v>281</v>
      </c>
      <c r="M8" s="18" t="s">
        <v>26</v>
      </c>
    </row>
    <row r="9" spans="1:14" ht="15" x14ac:dyDescent="0.25">
      <c r="A9" s="276" t="s">
        <v>279</v>
      </c>
      <c r="B9" s="276"/>
      <c r="C9" s="33"/>
      <c r="E9" s="35"/>
      <c r="F9" s="190"/>
      <c r="G9" s="170">
        <f t="shared" ref="G9:G16" si="0">ROUND($E9*$F9,0)</f>
        <v>0</v>
      </c>
      <c r="I9" s="38" t="str">
        <f>IF(grant_term="","",IF(grant_term=12,"N/A",IF(grant_term=24,"Please Input")))</f>
        <v>N/A</v>
      </c>
      <c r="J9" s="185" t="str">
        <f>IF(grant_term="","",IF(grant_term=12,"N/A",IF(grant_term=24,"Please Input")))</f>
        <v>N/A</v>
      </c>
      <c r="K9" s="170">
        <f>IFERROR(ROUND(IF(grant_term=12,"N/A",$I9*$J9),0),0)</f>
        <v>0</v>
      </c>
      <c r="M9" s="170">
        <f t="shared" ref="M9:M16" si="1">G9+K9</f>
        <v>0</v>
      </c>
    </row>
    <row r="10" spans="1:14" ht="15" x14ac:dyDescent="0.25">
      <c r="A10" s="276" t="s">
        <v>279</v>
      </c>
      <c r="B10" s="276"/>
      <c r="C10" s="33"/>
      <c r="E10" s="35"/>
      <c r="F10" s="190"/>
      <c r="G10" s="171">
        <f t="shared" si="0"/>
        <v>0</v>
      </c>
      <c r="I10" s="38" t="str">
        <f>IF(grant_term="","",IF(grant_term=12,"N/A",IF(grant_term=24,"Please Input")))</f>
        <v>N/A</v>
      </c>
      <c r="J10" s="185" t="str">
        <f>IF(grant_term="","",IF(grant_term=12,"N/A",IF(grant_term=24,"Please Input")))</f>
        <v>N/A</v>
      </c>
      <c r="K10" s="171">
        <f>IFERROR(ROUND(IF(grant_term=12,"N/A",$I10*$J10),0),0)</f>
        <v>0</v>
      </c>
      <c r="M10" s="171">
        <f t="shared" si="1"/>
        <v>0</v>
      </c>
    </row>
    <row r="11" spans="1:14" ht="15" x14ac:dyDescent="0.25">
      <c r="A11" s="276" t="s">
        <v>279</v>
      </c>
      <c r="B11" s="276"/>
      <c r="C11" s="33"/>
      <c r="E11" s="35"/>
      <c r="F11" s="190"/>
      <c r="G11" s="171">
        <f t="shared" si="0"/>
        <v>0</v>
      </c>
      <c r="I11" s="38" t="str">
        <f>IF(grant_term="","",IF(grant_term=12,"N/A",IF(grant_term=24,"Please Input")))</f>
        <v>N/A</v>
      </c>
      <c r="J11" s="185" t="str">
        <f>IF(grant_term="","",IF(grant_term=12,"N/A",IF(grant_term=24,"Please Input")))</f>
        <v>N/A</v>
      </c>
      <c r="K11" s="171">
        <f>IFERROR(ROUND(IF(grant_term=12,"N/A",$I11*$J11),0),0)</f>
        <v>0</v>
      </c>
      <c r="M11" s="171">
        <f t="shared" si="1"/>
        <v>0</v>
      </c>
    </row>
    <row r="12" spans="1:14" ht="15" x14ac:dyDescent="0.25">
      <c r="A12" s="276" t="s">
        <v>279</v>
      </c>
      <c r="B12" s="276"/>
      <c r="C12" s="33"/>
      <c r="E12" s="35"/>
      <c r="F12" s="190"/>
      <c r="G12" s="171">
        <f t="shared" si="0"/>
        <v>0</v>
      </c>
      <c r="I12" s="38" t="str">
        <f>IF(grant_term="","",IF(grant_term=12,"N/A",IF(grant_term=24,"Please Input")))</f>
        <v>N/A</v>
      </c>
      <c r="J12" s="185" t="str">
        <f>IF(grant_term="","",IF(grant_term=12,"N/A",IF(grant_term=24,"Please Input")))</f>
        <v>N/A</v>
      </c>
      <c r="K12" s="171">
        <f>IFERROR(ROUND(IF(grant_term=12,"N/A",$I12*$J12),0),0)</f>
        <v>0</v>
      </c>
      <c r="M12" s="171">
        <f t="shared" si="1"/>
        <v>0</v>
      </c>
    </row>
    <row r="13" spans="1:14" ht="15" hidden="1" outlineLevel="1" x14ac:dyDescent="0.25">
      <c r="A13" s="276" t="s">
        <v>279</v>
      </c>
      <c r="B13" s="276"/>
      <c r="C13" s="33"/>
      <c r="E13" s="35"/>
      <c r="F13" s="190"/>
      <c r="G13" s="171">
        <f t="shared" si="0"/>
        <v>0</v>
      </c>
      <c r="I13" s="38" t="str">
        <f>IF(grant_term="","",IF(grant_term=12,"N/A",IF(grant_term=24,"Please Input")))</f>
        <v>N/A</v>
      </c>
      <c r="J13" s="185" t="str">
        <f>IF(grant_term="","",IF(grant_term=12,"N/A",IF(grant_term=24,"Please Input")))</f>
        <v>N/A</v>
      </c>
      <c r="K13" s="171">
        <f>IFERROR(ROUND(IF(grant_term=12,"N/A",$I13*$J13),0),0)</f>
        <v>0</v>
      </c>
      <c r="M13" s="171">
        <f t="shared" si="1"/>
        <v>0</v>
      </c>
    </row>
    <row r="14" spans="1:14" ht="15" hidden="1" outlineLevel="1" x14ac:dyDescent="0.25">
      <c r="A14" s="276" t="s">
        <v>279</v>
      </c>
      <c r="B14" s="276"/>
      <c r="C14" s="33"/>
      <c r="E14" s="35"/>
      <c r="F14" s="190"/>
      <c r="G14" s="171">
        <f t="shared" si="0"/>
        <v>0</v>
      </c>
      <c r="I14" s="38" t="str">
        <f>IF(grant_term="","",IF(grant_term=12,"N/A",IF(grant_term=24,"Please Input")))</f>
        <v>N/A</v>
      </c>
      <c r="J14" s="185" t="str">
        <f>IF(grant_term="","",IF(grant_term=12,"N/A",IF(grant_term=24,"Please Input")))</f>
        <v>N/A</v>
      </c>
      <c r="K14" s="171">
        <f>IFERROR(ROUND(IF(grant_term=12,"N/A",$I14*$J14),0),0)</f>
        <v>0</v>
      </c>
      <c r="M14" s="171">
        <f t="shared" si="1"/>
        <v>0</v>
      </c>
    </row>
    <row r="15" spans="1:14" ht="15" hidden="1" outlineLevel="1" x14ac:dyDescent="0.25">
      <c r="A15" s="276" t="s">
        <v>279</v>
      </c>
      <c r="B15" s="276"/>
      <c r="C15" s="33"/>
      <c r="E15" s="35"/>
      <c r="F15" s="190"/>
      <c r="G15" s="171">
        <f t="shared" si="0"/>
        <v>0</v>
      </c>
      <c r="I15" s="38" t="str">
        <f>IF(grant_term="","",IF(grant_term=12,"N/A",IF(grant_term=24,"Please Input")))</f>
        <v>N/A</v>
      </c>
      <c r="J15" s="185" t="str">
        <f>IF(grant_term="","",IF(grant_term=12,"N/A",IF(grant_term=24,"Please Input")))</f>
        <v>N/A</v>
      </c>
      <c r="K15" s="171">
        <f>IFERROR(ROUND(IF(grant_term=12,"N/A",$I15*$J15),0),0)</f>
        <v>0</v>
      </c>
      <c r="M15" s="171">
        <f t="shared" si="1"/>
        <v>0</v>
      </c>
    </row>
    <row r="16" spans="1:14" ht="15" hidden="1" outlineLevel="1" x14ac:dyDescent="0.25">
      <c r="A16" s="276" t="s">
        <v>279</v>
      </c>
      <c r="B16" s="276"/>
      <c r="C16" s="33"/>
      <c r="D16" s="8" t="s">
        <v>213</v>
      </c>
      <c r="E16" s="35"/>
      <c r="F16" s="190"/>
      <c r="G16" s="171">
        <f t="shared" si="0"/>
        <v>0</v>
      </c>
      <c r="H16" s="8" t="s">
        <v>213</v>
      </c>
      <c r="I16" s="38" t="str">
        <f>IF(grant_term="","",IF(grant_term=12,"N/A",IF(grant_term=24,"Please Input")))</f>
        <v>N/A</v>
      </c>
      <c r="J16" s="185" t="str">
        <f>IF(grant_term="","",IF(grant_term=12,"N/A",IF(grant_term=24,"Please Input")))</f>
        <v>N/A</v>
      </c>
      <c r="K16" s="171">
        <f>IFERROR(ROUND(IF(grant_term=12,"N/A",$I16*$J16),0),0)</f>
        <v>0</v>
      </c>
      <c r="M16" s="171">
        <f t="shared" si="1"/>
        <v>0</v>
      </c>
    </row>
    <row r="17" spans="1:26" ht="6" customHeight="1" collapsed="1" x14ac:dyDescent="0.2">
      <c r="A17" s="5"/>
      <c r="C17" s="19"/>
      <c r="G17" s="9"/>
      <c r="K17" s="9"/>
      <c r="M17" s="9"/>
    </row>
    <row r="18" spans="1:26" ht="15" x14ac:dyDescent="0.25">
      <c r="A18" s="172" t="s">
        <v>277</v>
      </c>
      <c r="B18" s="176"/>
      <c r="C18" s="176"/>
      <c r="D18" s="176"/>
      <c r="E18" s="176"/>
      <c r="F18" s="176"/>
      <c r="G18" s="171">
        <f>SUBTOTAL(9,G9:G17)</f>
        <v>0</v>
      </c>
      <c r="H18" s="176"/>
      <c r="I18" s="176"/>
      <c r="J18" s="176"/>
      <c r="K18" s="171">
        <f>SUBTOTAL(9,K9:K17)</f>
        <v>0</v>
      </c>
      <c r="M18" s="171">
        <f>SUBTOTAL(9,M9:M17)</f>
        <v>0</v>
      </c>
    </row>
    <row r="19" spans="1:26" x14ac:dyDescent="0.2">
      <c r="A19" s="5"/>
    </row>
    <row r="20" spans="1:26" x14ac:dyDescent="0.2">
      <c r="A20" s="5"/>
    </row>
    <row r="21" spans="1:26" ht="38.25" x14ac:dyDescent="0.2">
      <c r="A21" s="25" t="str" cm="1">
        <f t="array" ref="A21">"Expert Consulting Costs (max "&amp;caps_Consulting&amp;" per consultant)"</f>
        <v>Expert Consulting Costs (max $10,000 per consultant)</v>
      </c>
      <c r="B21" s="22" t="s">
        <v>73</v>
      </c>
      <c r="C21" s="22" t="s">
        <v>74</v>
      </c>
      <c r="D21" s="1"/>
      <c r="E21" s="18" t="s">
        <v>39</v>
      </c>
      <c r="F21" s="18" t="s">
        <v>40</v>
      </c>
      <c r="G21" s="18" t="s">
        <v>280</v>
      </c>
      <c r="H21" s="1"/>
      <c r="I21" s="18" t="s">
        <v>39</v>
      </c>
      <c r="J21" s="18" t="s">
        <v>40</v>
      </c>
      <c r="K21" s="18" t="s">
        <v>281</v>
      </c>
      <c r="M21" s="18" t="s">
        <v>26</v>
      </c>
    </row>
    <row r="22" spans="1:26" ht="15" x14ac:dyDescent="0.25">
      <c r="A22" s="179" t="s">
        <v>279</v>
      </c>
      <c r="B22" s="33"/>
      <c r="C22" s="45"/>
      <c r="E22" s="35"/>
      <c r="F22" s="190"/>
      <c r="G22" s="170">
        <f>ROUND(MIN(caps_Consulting,$E22*$F22),0)</f>
        <v>0</v>
      </c>
      <c r="I22" s="38" t="str">
        <f>IF(grant_term="","",IF(grant_term=12,"N/A",IF(grant_term=24,"Please Input")))</f>
        <v>N/A</v>
      </c>
      <c r="J22" s="185" t="str">
        <f>IF(grant_term="","",IF(grant_term=12,"N/A",IF(grant_term=24,"Please Input")))</f>
        <v>N/A</v>
      </c>
      <c r="K22" s="170">
        <f>IFERROR(ROUND(IF(grant_term=12,"N/A",MIN(caps_Consulting,$I22*$J22)),0),0)</f>
        <v>0</v>
      </c>
      <c r="M22" s="42">
        <f>ROUND(SUM(G22,K22),0)</f>
        <v>0</v>
      </c>
      <c r="P22" s="184"/>
    </row>
    <row r="23" spans="1:26" ht="15" x14ac:dyDescent="0.25">
      <c r="A23" s="179" t="s">
        <v>279</v>
      </c>
      <c r="B23" s="33"/>
      <c r="C23" s="45" t="str">
        <f>IFERROR(IF($B23="Faculty","Enter Salary",IF($B23="Non-Faculty","N/A","")),"")</f>
        <v/>
      </c>
      <c r="E23" s="35"/>
      <c r="F23" s="190"/>
      <c r="G23" s="171">
        <f>ROUND(MIN(caps_Consulting,$E23*$F23),0)</f>
        <v>0</v>
      </c>
      <c r="I23" s="38" t="str">
        <f>IF(grant_term="","",IF(grant_term=12,"N/A",IF(grant_term=24,"Please Input")))</f>
        <v>N/A</v>
      </c>
      <c r="J23" s="185" t="str">
        <f>IF(grant_term="","",IF(grant_term=12,"N/A",IF(grant_term=24,"Please Input")))</f>
        <v>N/A</v>
      </c>
      <c r="K23" s="171">
        <f>IFERROR(ROUND(IF(grant_term=12,"N/A",MIN(caps_Consulting,$I23*$J23)),0),0)</f>
        <v>0</v>
      </c>
      <c r="M23" s="171">
        <f>ROUND(SUM(G23,K23),0)</f>
        <v>0</v>
      </c>
      <c r="P23" s="184"/>
    </row>
    <row r="24" spans="1:26" ht="15" x14ac:dyDescent="0.25">
      <c r="A24" s="179" t="s">
        <v>279</v>
      </c>
      <c r="B24" s="33"/>
      <c r="C24" s="45" t="str">
        <f>IFERROR(IF($B24="Faculty","Enter Salary",IF($B24="Non-Faculty","N/A","")),"")</f>
        <v/>
      </c>
      <c r="E24" s="35"/>
      <c r="F24" s="190"/>
      <c r="G24" s="171">
        <f>ROUND(MIN(caps_Consulting,$E24*$F24),0)</f>
        <v>0</v>
      </c>
      <c r="I24" s="38" t="str">
        <f>IF(grant_term="","",IF(grant_term=12,"N/A",IF(grant_term=24,"Please Input")))</f>
        <v>N/A</v>
      </c>
      <c r="J24" s="185" t="str">
        <f>IF(grant_term="","",IF(grant_term=12,"N/A",IF(grant_term=24,"Please Input")))</f>
        <v>N/A</v>
      </c>
      <c r="K24" s="171">
        <f>IFERROR(ROUND(IF(grant_term=12,"N/A",MIN(caps_Consulting,$I24*$J24)),0),0)</f>
        <v>0</v>
      </c>
      <c r="M24" s="171">
        <f>ROUND(SUM(G24,K24),0)</f>
        <v>0</v>
      </c>
      <c r="P24" s="184"/>
    </row>
    <row r="25" spans="1:26" ht="15" x14ac:dyDescent="0.25">
      <c r="A25" s="179" t="s">
        <v>279</v>
      </c>
      <c r="B25" s="33"/>
      <c r="C25" s="45" t="str">
        <f>IFERROR(IF($B25="Faculty","Enter Salary",IF($B25="Non-Faculty","N/A","")),"")</f>
        <v/>
      </c>
      <c r="E25" s="35"/>
      <c r="F25" s="190"/>
      <c r="G25" s="171">
        <f>ROUND(MIN(caps_Consulting,$E25*$F25),0)</f>
        <v>0</v>
      </c>
      <c r="I25" s="38" t="str">
        <f>IF(grant_term="","",IF(grant_term=12,"N/A",IF(grant_term=24,"Please Input")))</f>
        <v>N/A</v>
      </c>
      <c r="J25" s="185" t="str">
        <f>IF(grant_term="","",IF(grant_term=12,"N/A",IF(grant_term=24,"Please Input")))</f>
        <v>N/A</v>
      </c>
      <c r="K25" s="171">
        <f>IFERROR(ROUND(IF(grant_term=12,"N/A",MIN(caps_Consulting,$I25*$J25)),0),0)</f>
        <v>0</v>
      </c>
      <c r="M25" s="171">
        <f>ROUND(SUM(G25,K25),0)</f>
        <v>0</v>
      </c>
      <c r="P25" s="184"/>
    </row>
    <row r="26" spans="1:26" ht="15" hidden="1" outlineLevel="1" x14ac:dyDescent="0.25">
      <c r="A26" s="179" t="s">
        <v>56</v>
      </c>
      <c r="B26" s="33"/>
      <c r="C26" s="45" t="str">
        <f>IFERROR(IF($B26="Faculty","Enter Salary",IF($B26="Non-Faculty","N/A","")),"")</f>
        <v/>
      </c>
      <c r="E26" s="35"/>
      <c r="F26" s="190"/>
      <c r="G26" s="171">
        <f>ROUND(MIN(caps_Consulting,$E26*$F26),0)</f>
        <v>0</v>
      </c>
      <c r="I26" s="38" t="str">
        <f>IF(grant_term="","",IF(grant_term=12,"N/A",IF(grant_term=24,"Please Input")))</f>
        <v>N/A</v>
      </c>
      <c r="J26" s="185" t="str">
        <f>IF(grant_term="","",IF(grant_term=12,"N/A",IF(grant_term=24,"Please Input")))</f>
        <v>N/A</v>
      </c>
      <c r="K26" s="171">
        <f>IFERROR(ROUND(IF(grant_term=12,"N/A",MIN(caps_Consulting,$I26*$J26)),0),0)</f>
        <v>0</v>
      </c>
      <c r="M26" s="171">
        <f>ROUND(SUM(G26,K26),0)</f>
        <v>0</v>
      </c>
      <c r="P26" s="184"/>
    </row>
    <row r="27" spans="1:26" ht="6" customHeight="1" collapsed="1" x14ac:dyDescent="0.2"/>
    <row r="28" spans="1:26" ht="15" x14ac:dyDescent="0.25">
      <c r="A28" s="172" t="s">
        <v>272</v>
      </c>
      <c r="B28" s="176"/>
      <c r="C28" s="176"/>
      <c r="D28" s="176"/>
      <c r="E28" s="176"/>
      <c r="F28" s="176"/>
      <c r="G28" s="171">
        <f>ROUND(SUBTOTAL(9,G22:G27),0)</f>
        <v>0</v>
      </c>
      <c r="H28" s="176"/>
      <c r="I28" s="176"/>
      <c r="J28" s="176"/>
      <c r="K28" s="171">
        <f>ROUND(SUBTOTAL(9,K22:K27),0)</f>
        <v>0</v>
      </c>
      <c r="M28" s="171">
        <f>SUBTOTAL(9,M22:M27)</f>
        <v>0</v>
      </c>
    </row>
    <row r="29" spans="1:26" x14ac:dyDescent="0.2">
      <c r="A29" s="15"/>
      <c r="M29" s="9"/>
      <c r="N29" s="9"/>
      <c r="O29" s="9"/>
      <c r="P29" s="9"/>
      <c r="Q29" s="9"/>
      <c r="R29" s="9"/>
      <c r="S29" s="9"/>
      <c r="T29" s="9"/>
      <c r="U29" s="9"/>
      <c r="V29" s="9"/>
      <c r="W29" s="9"/>
      <c r="X29" s="9"/>
      <c r="Y29" s="9"/>
      <c r="Z29" s="9"/>
    </row>
    <row r="30" spans="1:26" ht="15.75" hidden="1" outlineLevel="1" thickBot="1" x14ac:dyDescent="0.3">
      <c r="A30" s="172" t="s">
        <v>58</v>
      </c>
      <c r="B30" s="176"/>
      <c r="C30" s="176"/>
      <c r="D30" s="176"/>
      <c r="E30" s="176"/>
      <c r="F30" s="176"/>
      <c r="G30" s="178">
        <f>SUBTOTAL(9,G8:G29)</f>
        <v>0</v>
      </c>
      <c r="H30" s="176"/>
      <c r="I30" s="176"/>
      <c r="J30" s="176"/>
      <c r="K30" s="178">
        <f>SUBTOTAL(9,K8:K29)</f>
        <v>0</v>
      </c>
      <c r="M30" s="44">
        <f>SUBTOTAL(9,M8:M29)</f>
        <v>0</v>
      </c>
    </row>
    <row r="31" spans="1:26" ht="13.5" hidden="1" outlineLevel="1" thickTop="1" x14ac:dyDescent="0.2">
      <c r="A31" s="15"/>
      <c r="G31" s="9"/>
      <c r="K31" s="9"/>
      <c r="M31" s="9"/>
    </row>
    <row r="32" spans="1:26" ht="15.75" hidden="1" outlineLevel="1" thickBot="1" x14ac:dyDescent="0.3">
      <c r="A32" s="172" t="s">
        <v>273</v>
      </c>
      <c r="B32" s="176"/>
      <c r="C32" s="176"/>
      <c r="D32" s="176"/>
      <c r="E32" s="176"/>
      <c r="F32" s="176"/>
      <c r="G32" s="178">
        <f>ROUND(G30*ind_cost_rate,0)</f>
        <v>0</v>
      </c>
      <c r="H32" s="176"/>
      <c r="I32" s="176"/>
      <c r="J32" s="176"/>
      <c r="K32" s="178">
        <f>ROUND(K30*ind_cost_rate,0)</f>
        <v>0</v>
      </c>
      <c r="M32" s="44">
        <f>SUM(G32:L32)</f>
        <v>0</v>
      </c>
    </row>
    <row r="33" spans="1:20" ht="13.5" hidden="1" outlineLevel="1" thickTop="1" x14ac:dyDescent="0.2">
      <c r="A33" s="5"/>
    </row>
    <row r="34" spans="1:20" collapsed="1" x14ac:dyDescent="0.2">
      <c r="A34" s="5"/>
    </row>
    <row r="35" spans="1:20" ht="51" hidden="1" outlineLevel="1" x14ac:dyDescent="0.2">
      <c r="A35" s="25" t="s">
        <v>201</v>
      </c>
      <c r="B35" s="22" t="s">
        <v>52</v>
      </c>
      <c r="C35" s="22"/>
      <c r="D35" s="1"/>
      <c r="E35" s="272" t="s">
        <v>53</v>
      </c>
      <c r="F35" s="272"/>
      <c r="G35" s="22" t="s">
        <v>291</v>
      </c>
      <c r="H35" s="1"/>
      <c r="I35" s="272" t="s">
        <v>54</v>
      </c>
      <c r="J35" s="272"/>
      <c r="K35" s="22" t="s">
        <v>292</v>
      </c>
      <c r="M35" s="18" t="s">
        <v>26</v>
      </c>
    </row>
    <row r="36" spans="1:20" ht="15" hidden="1" outlineLevel="1" x14ac:dyDescent="0.25">
      <c r="A36" s="31" t="s">
        <v>56</v>
      </c>
      <c r="B36" s="33"/>
      <c r="C36" s="41"/>
      <c r="E36" s="273"/>
      <c r="F36" s="274"/>
      <c r="G36" s="170">
        <f>E36</f>
        <v>0</v>
      </c>
      <c r="I36" s="273" t="str">
        <f t="shared" ref="I36:I44" si="2">IF(grant_term="","",IF(grant_term=12,"N/A",IF(grant_term=24,"Please Input")))</f>
        <v>N/A</v>
      </c>
      <c r="J36" s="274"/>
      <c r="K36" s="170">
        <f>SUM(I36)</f>
        <v>0</v>
      </c>
      <c r="L36" s="6"/>
      <c r="M36" s="42">
        <f t="shared" ref="M36:M44" si="3">ROUND(SUM(G36,K36),0)</f>
        <v>0</v>
      </c>
      <c r="N36" s="6"/>
      <c r="O36" s="6"/>
      <c r="P36" s="6"/>
      <c r="Q36" s="6"/>
      <c r="R36" s="6"/>
      <c r="S36" s="6"/>
      <c r="T36" s="6"/>
    </row>
    <row r="37" spans="1:20" ht="15" hidden="1" outlineLevel="1" x14ac:dyDescent="0.25">
      <c r="A37" s="31" t="s">
        <v>56</v>
      </c>
      <c r="B37" s="33"/>
      <c r="C37" s="41"/>
      <c r="E37" s="270"/>
      <c r="F37" s="271"/>
      <c r="G37" s="171">
        <f t="shared" ref="G37:G44" si="4">E37</f>
        <v>0</v>
      </c>
      <c r="I37" s="270" t="str">
        <f t="shared" si="2"/>
        <v>N/A</v>
      </c>
      <c r="J37" s="271"/>
      <c r="K37" s="171">
        <f t="shared" ref="K37:K44" si="5">SUM(I37)</f>
        <v>0</v>
      </c>
      <c r="L37" s="6"/>
      <c r="M37" s="43">
        <f t="shared" si="3"/>
        <v>0</v>
      </c>
      <c r="N37" s="6"/>
      <c r="O37" s="6"/>
      <c r="P37" s="6"/>
      <c r="Q37" s="6"/>
      <c r="R37" s="6"/>
      <c r="S37" s="6"/>
      <c r="T37" s="6"/>
    </row>
    <row r="38" spans="1:20" ht="15" hidden="1" outlineLevel="1" x14ac:dyDescent="0.25">
      <c r="A38" s="31" t="s">
        <v>56</v>
      </c>
      <c r="B38" s="33"/>
      <c r="C38" s="41"/>
      <c r="E38" s="270"/>
      <c r="F38" s="271"/>
      <c r="G38" s="171">
        <f t="shared" si="4"/>
        <v>0</v>
      </c>
      <c r="I38" s="270" t="str">
        <f t="shared" si="2"/>
        <v>N/A</v>
      </c>
      <c r="J38" s="271"/>
      <c r="K38" s="171">
        <f t="shared" si="5"/>
        <v>0</v>
      </c>
      <c r="L38" s="6"/>
      <c r="M38" s="43">
        <f t="shared" si="3"/>
        <v>0</v>
      </c>
      <c r="N38" s="6"/>
      <c r="O38" s="6"/>
      <c r="P38" s="6"/>
      <c r="Q38" s="6"/>
      <c r="R38" s="6"/>
      <c r="S38" s="6"/>
      <c r="T38" s="6"/>
    </row>
    <row r="39" spans="1:20" ht="15" hidden="1" outlineLevel="1" x14ac:dyDescent="0.25">
      <c r="A39" s="31" t="s">
        <v>56</v>
      </c>
      <c r="B39" s="33"/>
      <c r="C39" s="41"/>
      <c r="E39" s="270"/>
      <c r="F39" s="271"/>
      <c r="G39" s="171">
        <f t="shared" si="4"/>
        <v>0</v>
      </c>
      <c r="I39" s="270" t="str">
        <f t="shared" si="2"/>
        <v>N/A</v>
      </c>
      <c r="J39" s="271"/>
      <c r="K39" s="171">
        <f t="shared" si="5"/>
        <v>0</v>
      </c>
      <c r="L39" s="6"/>
      <c r="M39" s="43">
        <f t="shared" si="3"/>
        <v>0</v>
      </c>
      <c r="N39" s="6"/>
      <c r="O39" s="6"/>
      <c r="P39" s="6"/>
      <c r="Q39" s="6"/>
      <c r="R39" s="6"/>
      <c r="S39" s="6"/>
      <c r="T39" s="6"/>
    </row>
    <row r="40" spans="1:20" ht="15" hidden="1" outlineLevel="1" x14ac:dyDescent="0.25">
      <c r="A40" s="31" t="s">
        <v>56</v>
      </c>
      <c r="B40" s="33"/>
      <c r="C40" s="41"/>
      <c r="E40" s="270"/>
      <c r="F40" s="271"/>
      <c r="G40" s="171">
        <f t="shared" si="4"/>
        <v>0</v>
      </c>
      <c r="I40" s="270" t="str">
        <f t="shared" si="2"/>
        <v>N/A</v>
      </c>
      <c r="J40" s="271"/>
      <c r="K40" s="171">
        <f t="shared" si="5"/>
        <v>0</v>
      </c>
      <c r="L40" s="6"/>
      <c r="M40" s="43">
        <f t="shared" si="3"/>
        <v>0</v>
      </c>
      <c r="N40" s="6"/>
      <c r="O40" s="6"/>
      <c r="P40" s="6"/>
      <c r="Q40" s="6"/>
      <c r="R40" s="6"/>
      <c r="S40" s="6"/>
      <c r="T40" s="6"/>
    </row>
    <row r="41" spans="1:20" ht="15" hidden="1" outlineLevel="1" x14ac:dyDescent="0.25">
      <c r="A41" s="31" t="s">
        <v>56</v>
      </c>
      <c r="B41" s="33"/>
      <c r="C41" s="41"/>
      <c r="E41" s="270"/>
      <c r="F41" s="271"/>
      <c r="G41" s="171">
        <f t="shared" si="4"/>
        <v>0</v>
      </c>
      <c r="I41" s="270" t="str">
        <f t="shared" si="2"/>
        <v>N/A</v>
      </c>
      <c r="J41" s="271"/>
      <c r="K41" s="171">
        <f t="shared" si="5"/>
        <v>0</v>
      </c>
      <c r="L41" s="6"/>
      <c r="M41" s="43">
        <f t="shared" si="3"/>
        <v>0</v>
      </c>
      <c r="N41" s="6"/>
      <c r="O41" s="6"/>
      <c r="P41" s="6"/>
      <c r="Q41" s="6"/>
      <c r="R41" s="6"/>
      <c r="S41" s="6"/>
      <c r="T41" s="6"/>
    </row>
    <row r="42" spans="1:20" ht="15" hidden="1" outlineLevel="1" x14ac:dyDescent="0.25">
      <c r="A42" s="31" t="s">
        <v>56</v>
      </c>
      <c r="B42" s="33"/>
      <c r="C42" s="41"/>
      <c r="E42" s="270"/>
      <c r="F42" s="271"/>
      <c r="G42" s="171">
        <f t="shared" si="4"/>
        <v>0</v>
      </c>
      <c r="I42" s="270" t="str">
        <f t="shared" si="2"/>
        <v>N/A</v>
      </c>
      <c r="J42" s="271"/>
      <c r="K42" s="171">
        <f t="shared" si="5"/>
        <v>0</v>
      </c>
      <c r="L42" s="6"/>
      <c r="M42" s="43">
        <f t="shared" si="3"/>
        <v>0</v>
      </c>
      <c r="N42" s="6"/>
      <c r="O42" s="6"/>
      <c r="P42" s="6"/>
      <c r="Q42" s="6"/>
      <c r="R42" s="6"/>
      <c r="S42" s="6"/>
      <c r="T42" s="6"/>
    </row>
    <row r="43" spans="1:20" ht="15" hidden="1" outlineLevel="1" x14ac:dyDescent="0.25">
      <c r="A43" s="31" t="s">
        <v>56</v>
      </c>
      <c r="B43" s="33"/>
      <c r="C43" s="41"/>
      <c r="E43" s="270"/>
      <c r="F43" s="271"/>
      <c r="G43" s="171">
        <f t="shared" si="4"/>
        <v>0</v>
      </c>
      <c r="I43" s="270" t="str">
        <f t="shared" si="2"/>
        <v>N/A</v>
      </c>
      <c r="J43" s="271"/>
      <c r="K43" s="171">
        <f t="shared" si="5"/>
        <v>0</v>
      </c>
      <c r="L43" s="6"/>
      <c r="M43" s="43">
        <f t="shared" si="3"/>
        <v>0</v>
      </c>
      <c r="N43" s="6"/>
      <c r="O43" s="6"/>
      <c r="P43" s="6"/>
      <c r="Q43" s="6"/>
      <c r="R43" s="6"/>
      <c r="S43" s="6"/>
      <c r="T43" s="6"/>
    </row>
    <row r="44" spans="1:20" ht="15" hidden="1" outlineLevel="1" x14ac:dyDescent="0.25">
      <c r="A44" s="31" t="s">
        <v>56</v>
      </c>
      <c r="B44" s="33"/>
      <c r="C44" s="41"/>
      <c r="E44" s="270"/>
      <c r="F44" s="271"/>
      <c r="G44" s="171">
        <f t="shared" si="4"/>
        <v>0</v>
      </c>
      <c r="I44" s="270" t="str">
        <f t="shared" si="2"/>
        <v>N/A</v>
      </c>
      <c r="J44" s="271"/>
      <c r="K44" s="171">
        <f t="shared" si="5"/>
        <v>0</v>
      </c>
      <c r="L44" s="6"/>
      <c r="M44" s="43">
        <f t="shared" si="3"/>
        <v>0</v>
      </c>
      <c r="N44" s="6"/>
      <c r="O44" s="6"/>
      <c r="P44" s="6"/>
      <c r="Q44" s="6"/>
      <c r="R44" s="6"/>
      <c r="S44" s="6"/>
      <c r="T44" s="6"/>
    </row>
    <row r="45" spans="1:20" ht="6" hidden="1" customHeight="1" outlineLevel="1" x14ac:dyDescent="0.2">
      <c r="J45" s="6"/>
      <c r="L45" s="6"/>
      <c r="N45" s="6"/>
      <c r="O45" s="6"/>
      <c r="P45" s="6"/>
      <c r="Q45" s="6"/>
      <c r="R45" s="6"/>
      <c r="S45" s="6"/>
      <c r="T45" s="6"/>
    </row>
    <row r="46" spans="1:20" ht="15" hidden="1" outlineLevel="1" x14ac:dyDescent="0.25">
      <c r="A46" s="172" t="s">
        <v>57</v>
      </c>
      <c r="B46" s="176"/>
      <c r="C46" s="176"/>
      <c r="D46" s="176"/>
      <c r="E46" s="176"/>
      <c r="F46" s="176"/>
      <c r="G46" s="171">
        <f>ROUND(SUBTOTAL(9,G36:G45),0)</f>
        <v>0</v>
      </c>
      <c r="H46" s="176"/>
      <c r="I46" s="176"/>
      <c r="J46" s="176"/>
      <c r="K46" s="171">
        <f>ROUND(SUBTOTAL(9,K36:K45),0)</f>
        <v>0</v>
      </c>
      <c r="M46" s="171">
        <f>SUBTOTAL(9,M36:M45)</f>
        <v>0</v>
      </c>
    </row>
    <row r="47" spans="1:20" hidden="1" outlineLevel="1" x14ac:dyDescent="0.2">
      <c r="J47" s="6"/>
      <c r="K47" s="6"/>
      <c r="L47" s="6"/>
      <c r="N47" s="6"/>
      <c r="O47" s="6"/>
      <c r="P47" s="6"/>
      <c r="Q47" s="6"/>
      <c r="R47" s="6"/>
      <c r="S47" s="6"/>
      <c r="T47" s="6"/>
    </row>
    <row r="48" spans="1:20" hidden="1" outlineLevel="1" x14ac:dyDescent="0.2">
      <c r="J48" s="6"/>
      <c r="K48" s="6"/>
      <c r="L48" s="6"/>
      <c r="N48" s="6"/>
      <c r="O48" s="6"/>
      <c r="P48" s="6"/>
      <c r="Q48" s="6"/>
      <c r="R48" s="6"/>
      <c r="S48" s="6"/>
      <c r="T48" s="6"/>
    </row>
    <row r="49" spans="1:20" ht="25.5" collapsed="1" x14ac:dyDescent="0.2">
      <c r="A49" s="1" t="s">
        <v>81</v>
      </c>
      <c r="B49" s="22" t="s">
        <v>307</v>
      </c>
      <c r="C49" s="22"/>
      <c r="E49" s="272" t="s">
        <v>318</v>
      </c>
      <c r="F49" s="272"/>
      <c r="G49" s="22" t="s">
        <v>291</v>
      </c>
      <c r="I49" s="272" t="s">
        <v>319</v>
      </c>
      <c r="J49" s="272"/>
      <c r="K49" s="22" t="s">
        <v>292</v>
      </c>
      <c r="L49" s="6"/>
      <c r="M49" s="18" t="s">
        <v>26</v>
      </c>
      <c r="N49" s="6"/>
      <c r="O49" s="6"/>
      <c r="P49" s="6"/>
      <c r="Q49" s="6"/>
      <c r="R49" s="6"/>
      <c r="S49" s="6"/>
      <c r="T49" s="6"/>
    </row>
    <row r="50" spans="1:20" ht="15" x14ac:dyDescent="0.25">
      <c r="A50" s="31" t="s">
        <v>56</v>
      </c>
      <c r="B50" s="33"/>
      <c r="C50" s="41"/>
      <c r="E50" s="273"/>
      <c r="F50" s="274"/>
      <c r="G50" s="170">
        <f>E50</f>
        <v>0</v>
      </c>
      <c r="I50" s="273" t="str">
        <f t="shared" ref="I50:I63" si="6">IF(grant_term="","",IF(grant_term=12,"N/A",IF(grant_term=24,"Please Input")))</f>
        <v>N/A</v>
      </c>
      <c r="J50" s="274"/>
      <c r="K50" s="170">
        <f t="shared" ref="K50:K63" si="7">SUM(I50)</f>
        <v>0</v>
      </c>
      <c r="L50" s="6"/>
      <c r="M50" s="43">
        <f>ROUND(SUM(G50,K50),0)</f>
        <v>0</v>
      </c>
      <c r="N50" s="6"/>
      <c r="O50" s="6"/>
      <c r="P50" s="6"/>
      <c r="Q50" s="6"/>
      <c r="R50" s="6"/>
      <c r="S50" s="6"/>
      <c r="T50" s="6"/>
    </row>
    <row r="51" spans="1:20" ht="15" x14ac:dyDescent="0.25">
      <c r="A51" s="31" t="s">
        <v>56</v>
      </c>
      <c r="B51" s="33"/>
      <c r="C51" s="41"/>
      <c r="E51" s="270"/>
      <c r="F51" s="271"/>
      <c r="G51" s="171">
        <f t="shared" ref="G51:G63" si="8">E51</f>
        <v>0</v>
      </c>
      <c r="I51" s="270" t="str">
        <f t="shared" si="6"/>
        <v>N/A</v>
      </c>
      <c r="J51" s="271"/>
      <c r="K51" s="171">
        <f t="shared" si="7"/>
        <v>0</v>
      </c>
      <c r="L51" s="6"/>
      <c r="M51" s="43">
        <f t="shared" ref="M51:M63" si="9">ROUND(SUM(G51,K51),0)</f>
        <v>0</v>
      </c>
      <c r="N51" s="6"/>
      <c r="O51" s="6"/>
      <c r="P51" s="6"/>
      <c r="Q51" s="6"/>
      <c r="R51" s="6"/>
      <c r="S51" s="6"/>
      <c r="T51" s="6"/>
    </row>
    <row r="52" spans="1:20" ht="15" x14ac:dyDescent="0.25">
      <c r="A52" s="31" t="s">
        <v>56</v>
      </c>
      <c r="B52" s="33"/>
      <c r="C52" s="41"/>
      <c r="E52" s="270"/>
      <c r="F52" s="271"/>
      <c r="G52" s="171">
        <f t="shared" si="8"/>
        <v>0</v>
      </c>
      <c r="I52" s="270" t="str">
        <f t="shared" si="6"/>
        <v>N/A</v>
      </c>
      <c r="J52" s="271"/>
      <c r="K52" s="171">
        <f t="shared" si="7"/>
        <v>0</v>
      </c>
      <c r="L52" s="6"/>
      <c r="M52" s="43">
        <f t="shared" si="9"/>
        <v>0</v>
      </c>
      <c r="N52" s="6"/>
      <c r="O52" s="6"/>
      <c r="P52" s="6"/>
      <c r="Q52" s="6"/>
      <c r="R52" s="6"/>
      <c r="S52" s="6"/>
      <c r="T52" s="6"/>
    </row>
    <row r="53" spans="1:20" ht="15" x14ac:dyDescent="0.25">
      <c r="A53" s="31" t="s">
        <v>56</v>
      </c>
      <c r="B53" s="33"/>
      <c r="C53" s="41"/>
      <c r="E53" s="270"/>
      <c r="F53" s="271"/>
      <c r="G53" s="171">
        <f t="shared" si="8"/>
        <v>0</v>
      </c>
      <c r="I53" s="270" t="str">
        <f t="shared" si="6"/>
        <v>N/A</v>
      </c>
      <c r="J53" s="271"/>
      <c r="K53" s="171">
        <f t="shared" si="7"/>
        <v>0</v>
      </c>
      <c r="L53" s="6"/>
      <c r="M53" s="43">
        <f t="shared" si="9"/>
        <v>0</v>
      </c>
      <c r="N53" s="6"/>
      <c r="O53" s="6"/>
      <c r="P53" s="6"/>
      <c r="Q53" s="6"/>
      <c r="R53" s="6"/>
      <c r="S53" s="6"/>
      <c r="T53" s="6"/>
    </row>
    <row r="54" spans="1:20" ht="15" x14ac:dyDescent="0.25">
      <c r="A54" s="31" t="s">
        <v>56</v>
      </c>
      <c r="B54" s="33"/>
      <c r="C54" s="41"/>
      <c r="E54" s="270"/>
      <c r="F54" s="271"/>
      <c r="G54" s="171">
        <f t="shared" si="8"/>
        <v>0</v>
      </c>
      <c r="I54" s="270" t="str">
        <f t="shared" si="6"/>
        <v>N/A</v>
      </c>
      <c r="J54" s="271"/>
      <c r="K54" s="171">
        <f t="shared" si="7"/>
        <v>0</v>
      </c>
      <c r="L54" s="6"/>
      <c r="M54" s="43">
        <f t="shared" si="9"/>
        <v>0</v>
      </c>
      <c r="N54" s="6"/>
      <c r="O54" s="6"/>
      <c r="P54" s="6"/>
      <c r="Q54" s="6"/>
      <c r="R54" s="6"/>
      <c r="S54" s="6"/>
      <c r="T54" s="6"/>
    </row>
    <row r="55" spans="1:20" ht="15" x14ac:dyDescent="0.25">
      <c r="A55" s="31" t="s">
        <v>56</v>
      </c>
      <c r="B55" s="33"/>
      <c r="C55" s="41"/>
      <c r="E55" s="270"/>
      <c r="F55" s="271"/>
      <c r="G55" s="171">
        <f t="shared" si="8"/>
        <v>0</v>
      </c>
      <c r="I55" s="270" t="str">
        <f t="shared" si="6"/>
        <v>N/A</v>
      </c>
      <c r="J55" s="271"/>
      <c r="K55" s="171">
        <f t="shared" si="7"/>
        <v>0</v>
      </c>
      <c r="L55" s="6"/>
      <c r="M55" s="43">
        <f t="shared" si="9"/>
        <v>0</v>
      </c>
      <c r="N55" s="6"/>
      <c r="O55" s="6"/>
      <c r="P55" s="6"/>
      <c r="Q55" s="6"/>
      <c r="R55" s="6"/>
      <c r="S55" s="6"/>
      <c r="T55" s="6"/>
    </row>
    <row r="56" spans="1:20" ht="15" x14ac:dyDescent="0.25">
      <c r="A56" s="31" t="s">
        <v>56</v>
      </c>
      <c r="B56" s="33"/>
      <c r="C56" s="41"/>
      <c r="E56" s="270"/>
      <c r="F56" s="271"/>
      <c r="G56" s="171">
        <f t="shared" si="8"/>
        <v>0</v>
      </c>
      <c r="I56" s="270" t="str">
        <f t="shared" si="6"/>
        <v>N/A</v>
      </c>
      <c r="J56" s="271"/>
      <c r="K56" s="171">
        <f t="shared" si="7"/>
        <v>0</v>
      </c>
      <c r="L56" s="6"/>
      <c r="M56" s="43">
        <f t="shared" si="9"/>
        <v>0</v>
      </c>
      <c r="N56" s="6"/>
      <c r="O56" s="6"/>
      <c r="P56" s="6"/>
      <c r="Q56" s="6"/>
      <c r="R56" s="6"/>
      <c r="S56" s="6"/>
      <c r="T56" s="6"/>
    </row>
    <row r="57" spans="1:20" ht="15" x14ac:dyDescent="0.25">
      <c r="A57" s="31" t="s">
        <v>56</v>
      </c>
      <c r="B57" s="33"/>
      <c r="C57" s="41"/>
      <c r="E57" s="270"/>
      <c r="F57" s="271"/>
      <c r="G57" s="171">
        <f t="shared" si="8"/>
        <v>0</v>
      </c>
      <c r="I57" s="270" t="str">
        <f t="shared" si="6"/>
        <v>N/A</v>
      </c>
      <c r="J57" s="271"/>
      <c r="K57" s="171">
        <f t="shared" si="7"/>
        <v>0</v>
      </c>
      <c r="L57" s="6"/>
      <c r="M57" s="43">
        <f t="shared" si="9"/>
        <v>0</v>
      </c>
      <c r="N57" s="6"/>
      <c r="O57" s="6"/>
      <c r="P57" s="6"/>
      <c r="Q57" s="6"/>
      <c r="R57" s="6"/>
      <c r="S57" s="6"/>
      <c r="T57" s="6"/>
    </row>
    <row r="58" spans="1:20" ht="15" x14ac:dyDescent="0.25">
      <c r="A58" s="31" t="s">
        <v>56</v>
      </c>
      <c r="B58" s="33"/>
      <c r="C58" s="41"/>
      <c r="E58" s="270"/>
      <c r="F58" s="271"/>
      <c r="G58" s="171">
        <f t="shared" si="8"/>
        <v>0</v>
      </c>
      <c r="I58" s="270" t="str">
        <f t="shared" si="6"/>
        <v>N/A</v>
      </c>
      <c r="J58" s="271"/>
      <c r="K58" s="171">
        <f t="shared" si="7"/>
        <v>0</v>
      </c>
      <c r="L58" s="6"/>
      <c r="M58" s="43">
        <f t="shared" si="9"/>
        <v>0</v>
      </c>
      <c r="N58" s="6"/>
      <c r="O58" s="6"/>
      <c r="P58" s="6"/>
      <c r="Q58" s="6"/>
      <c r="R58" s="6"/>
      <c r="S58" s="6"/>
      <c r="T58" s="6"/>
    </row>
    <row r="59" spans="1:20" ht="15" x14ac:dyDescent="0.25">
      <c r="A59" s="31" t="s">
        <v>56</v>
      </c>
      <c r="B59" s="33"/>
      <c r="C59" s="41"/>
      <c r="E59" s="270"/>
      <c r="F59" s="271"/>
      <c r="G59" s="171">
        <f t="shared" si="8"/>
        <v>0</v>
      </c>
      <c r="I59" s="270" t="str">
        <f t="shared" si="6"/>
        <v>N/A</v>
      </c>
      <c r="J59" s="271"/>
      <c r="K59" s="171">
        <f t="shared" si="7"/>
        <v>0</v>
      </c>
      <c r="L59" s="6"/>
      <c r="M59" s="43">
        <f t="shared" si="9"/>
        <v>0</v>
      </c>
      <c r="N59" s="6"/>
      <c r="O59" s="6"/>
      <c r="P59" s="6"/>
      <c r="Q59" s="6"/>
      <c r="R59" s="6"/>
      <c r="S59" s="6"/>
      <c r="T59" s="6"/>
    </row>
    <row r="60" spans="1:20" ht="15" x14ac:dyDescent="0.25">
      <c r="A60" s="31" t="s">
        <v>56</v>
      </c>
      <c r="B60" s="33"/>
      <c r="C60" s="41"/>
      <c r="E60" s="270"/>
      <c r="F60" s="271"/>
      <c r="G60" s="171">
        <f t="shared" si="8"/>
        <v>0</v>
      </c>
      <c r="I60" s="270" t="str">
        <f t="shared" si="6"/>
        <v>N/A</v>
      </c>
      <c r="J60" s="271"/>
      <c r="K60" s="171">
        <f t="shared" si="7"/>
        <v>0</v>
      </c>
      <c r="L60" s="6"/>
      <c r="M60" s="43">
        <f t="shared" si="9"/>
        <v>0</v>
      </c>
      <c r="N60" s="6"/>
      <c r="O60" s="6"/>
      <c r="P60" s="6"/>
      <c r="Q60" s="6"/>
      <c r="R60" s="6"/>
      <c r="S60" s="6"/>
      <c r="T60" s="6"/>
    </row>
    <row r="61" spans="1:20" ht="15" hidden="1" outlineLevel="1" x14ac:dyDescent="0.25">
      <c r="A61" s="31" t="s">
        <v>56</v>
      </c>
      <c r="B61" s="33"/>
      <c r="C61" s="41"/>
      <c r="E61" s="270"/>
      <c r="F61" s="271"/>
      <c r="G61" s="171">
        <f t="shared" si="8"/>
        <v>0</v>
      </c>
      <c r="I61" s="270" t="str">
        <f t="shared" si="6"/>
        <v>N/A</v>
      </c>
      <c r="J61" s="271"/>
      <c r="K61" s="171">
        <f t="shared" si="7"/>
        <v>0</v>
      </c>
      <c r="L61" s="6"/>
      <c r="M61" s="43">
        <f t="shared" si="9"/>
        <v>0</v>
      </c>
      <c r="N61" s="6"/>
      <c r="O61" s="6"/>
      <c r="P61" s="6"/>
      <c r="Q61" s="6"/>
      <c r="R61" s="6"/>
      <c r="S61" s="6"/>
      <c r="T61" s="6"/>
    </row>
    <row r="62" spans="1:20" ht="15" hidden="1" outlineLevel="1" x14ac:dyDescent="0.25">
      <c r="A62" s="31" t="s">
        <v>56</v>
      </c>
      <c r="B62" s="33"/>
      <c r="C62" s="41"/>
      <c r="E62" s="270"/>
      <c r="F62" s="271"/>
      <c r="G62" s="171">
        <f t="shared" si="8"/>
        <v>0</v>
      </c>
      <c r="I62" s="270" t="str">
        <f t="shared" si="6"/>
        <v>N/A</v>
      </c>
      <c r="J62" s="271"/>
      <c r="K62" s="171">
        <f t="shared" si="7"/>
        <v>0</v>
      </c>
      <c r="L62" s="6"/>
      <c r="M62" s="43">
        <f t="shared" si="9"/>
        <v>0</v>
      </c>
      <c r="N62" s="6"/>
      <c r="O62" s="6"/>
      <c r="P62" s="6"/>
      <c r="Q62" s="6"/>
      <c r="R62" s="6"/>
      <c r="S62" s="6"/>
      <c r="T62" s="6"/>
    </row>
    <row r="63" spans="1:20" ht="15" hidden="1" outlineLevel="1" x14ac:dyDescent="0.25">
      <c r="A63" s="31" t="s">
        <v>56</v>
      </c>
      <c r="B63" s="33"/>
      <c r="C63" s="41"/>
      <c r="E63" s="270"/>
      <c r="F63" s="271"/>
      <c r="G63" s="171">
        <f t="shared" si="8"/>
        <v>0</v>
      </c>
      <c r="I63" s="270" t="str">
        <f t="shared" si="6"/>
        <v>N/A</v>
      </c>
      <c r="J63" s="271"/>
      <c r="K63" s="171">
        <f t="shared" si="7"/>
        <v>0</v>
      </c>
      <c r="L63" s="6"/>
      <c r="M63" s="43">
        <f t="shared" si="9"/>
        <v>0</v>
      </c>
      <c r="N63" s="6"/>
      <c r="O63" s="6"/>
      <c r="P63" s="6"/>
      <c r="Q63" s="6"/>
      <c r="R63" s="6"/>
      <c r="S63" s="6"/>
      <c r="T63" s="6"/>
    </row>
    <row r="64" spans="1:20" ht="6" customHeight="1" collapsed="1" x14ac:dyDescent="0.2">
      <c r="J64" s="6"/>
      <c r="K64" s="6"/>
      <c r="L64" s="6"/>
      <c r="N64" s="6"/>
      <c r="O64" s="6"/>
      <c r="P64" s="6"/>
      <c r="Q64" s="6"/>
      <c r="R64" s="6"/>
      <c r="S64" s="6"/>
      <c r="T64" s="6"/>
    </row>
    <row r="65" spans="1:20" ht="15" x14ac:dyDescent="0.25">
      <c r="A65" s="172" t="s">
        <v>82</v>
      </c>
      <c r="B65" s="176"/>
      <c r="C65" s="176"/>
      <c r="D65" s="176"/>
      <c r="E65" s="176"/>
      <c r="F65" s="176"/>
      <c r="G65" s="171">
        <f>SUBTOTAL(9,G50:G64)</f>
        <v>0</v>
      </c>
      <c r="H65" s="176"/>
      <c r="I65" s="176"/>
      <c r="J65" s="176"/>
      <c r="K65" s="171">
        <f>SUBTOTAL(9,K50:K64)</f>
        <v>0</v>
      </c>
      <c r="M65" s="171">
        <f>SUBTOTAL(9,M50:M64)</f>
        <v>0</v>
      </c>
    </row>
    <row r="66" spans="1:20" x14ac:dyDescent="0.2">
      <c r="J66" s="6"/>
      <c r="K66" s="6"/>
      <c r="L66" s="6"/>
      <c r="N66" s="6"/>
      <c r="O66" s="6"/>
      <c r="P66" s="6"/>
      <c r="Q66" s="6"/>
      <c r="R66" s="6"/>
      <c r="S66" s="6"/>
      <c r="T66" s="6"/>
    </row>
    <row r="67" spans="1:20" x14ac:dyDescent="0.2">
      <c r="J67" s="6"/>
      <c r="K67" s="6"/>
      <c r="L67" s="6"/>
      <c r="N67" s="6"/>
      <c r="O67" s="6"/>
      <c r="P67" s="6"/>
      <c r="Q67" s="6"/>
      <c r="R67" s="6"/>
      <c r="S67" s="6"/>
      <c r="T67" s="6"/>
    </row>
    <row r="68" spans="1:20" ht="25.5" x14ac:dyDescent="0.2">
      <c r="A68" s="1" t="s">
        <v>59</v>
      </c>
      <c r="B68" s="22" t="s">
        <v>307</v>
      </c>
      <c r="C68" s="22"/>
      <c r="E68" s="272" t="s">
        <v>318</v>
      </c>
      <c r="F68" s="272"/>
      <c r="G68" s="22" t="s">
        <v>291</v>
      </c>
      <c r="I68" s="272" t="s">
        <v>319</v>
      </c>
      <c r="J68" s="272"/>
      <c r="K68" s="22" t="s">
        <v>292</v>
      </c>
      <c r="L68" s="6"/>
      <c r="M68" s="18" t="s">
        <v>26</v>
      </c>
      <c r="N68" s="6"/>
      <c r="O68" s="6"/>
      <c r="P68" s="6"/>
      <c r="Q68" s="6"/>
      <c r="R68" s="6"/>
      <c r="S68" s="6"/>
      <c r="T68" s="6"/>
    </row>
    <row r="69" spans="1:20" ht="15" x14ac:dyDescent="0.25">
      <c r="A69" s="31" t="s">
        <v>56</v>
      </c>
      <c r="B69" s="31"/>
      <c r="C69" s="41"/>
      <c r="E69" s="273"/>
      <c r="F69" s="274"/>
      <c r="G69" s="170">
        <f>E69</f>
        <v>0</v>
      </c>
      <c r="I69" s="273" t="str">
        <f t="shared" ref="I69:I79" si="10">IF(grant_term="","",IF(grant_term=12,"N/A",IF(grant_term=24,"Please Input")))</f>
        <v>N/A</v>
      </c>
      <c r="J69" s="274"/>
      <c r="K69" s="170">
        <f t="shared" ref="K69:K79" si="11">SUM(I69)</f>
        <v>0</v>
      </c>
      <c r="L69" s="6"/>
      <c r="M69" s="43">
        <f t="shared" ref="M69:M74" si="12">ROUND(SUM(G69,K69),0)</f>
        <v>0</v>
      </c>
      <c r="N69" s="6"/>
      <c r="O69" s="6"/>
      <c r="P69" s="6"/>
      <c r="Q69" s="6"/>
      <c r="R69" s="6"/>
      <c r="S69" s="6"/>
      <c r="T69" s="6"/>
    </row>
    <row r="70" spans="1:20" ht="15" x14ac:dyDescent="0.25">
      <c r="A70" s="31" t="s">
        <v>56</v>
      </c>
      <c r="B70" s="31"/>
      <c r="C70" s="41"/>
      <c r="E70" s="270"/>
      <c r="F70" s="271"/>
      <c r="G70" s="171">
        <f t="shared" ref="G70:G79" si="13">E70</f>
        <v>0</v>
      </c>
      <c r="I70" s="270" t="str">
        <f t="shared" si="10"/>
        <v>N/A</v>
      </c>
      <c r="J70" s="271"/>
      <c r="K70" s="171">
        <f t="shared" si="11"/>
        <v>0</v>
      </c>
      <c r="L70" s="6"/>
      <c r="M70" s="43">
        <f t="shared" si="12"/>
        <v>0</v>
      </c>
      <c r="N70" s="6"/>
      <c r="O70" s="6"/>
      <c r="P70" s="6"/>
      <c r="Q70" s="6"/>
      <c r="R70" s="6"/>
      <c r="S70" s="6"/>
      <c r="T70" s="6"/>
    </row>
    <row r="71" spans="1:20" ht="15" x14ac:dyDescent="0.25">
      <c r="A71" s="31" t="s">
        <v>56</v>
      </c>
      <c r="B71" s="31"/>
      <c r="C71" s="41"/>
      <c r="E71" s="270"/>
      <c r="F71" s="271"/>
      <c r="G71" s="171">
        <f t="shared" si="13"/>
        <v>0</v>
      </c>
      <c r="I71" s="270" t="str">
        <f t="shared" si="10"/>
        <v>N/A</v>
      </c>
      <c r="J71" s="271"/>
      <c r="K71" s="171">
        <f t="shared" si="11"/>
        <v>0</v>
      </c>
      <c r="L71" s="6"/>
      <c r="M71" s="43">
        <f t="shared" si="12"/>
        <v>0</v>
      </c>
      <c r="N71" s="6"/>
      <c r="O71" s="6"/>
      <c r="P71" s="6"/>
      <c r="Q71" s="6"/>
      <c r="R71" s="6"/>
      <c r="S71" s="6"/>
      <c r="T71" s="6"/>
    </row>
    <row r="72" spans="1:20" ht="15" x14ac:dyDescent="0.25">
      <c r="A72" s="31" t="s">
        <v>56</v>
      </c>
      <c r="B72" s="31"/>
      <c r="C72" s="41"/>
      <c r="E72" s="270"/>
      <c r="F72" s="271"/>
      <c r="G72" s="171">
        <f t="shared" si="13"/>
        <v>0</v>
      </c>
      <c r="I72" s="270" t="str">
        <f t="shared" si="10"/>
        <v>N/A</v>
      </c>
      <c r="J72" s="271"/>
      <c r="K72" s="171">
        <f t="shared" si="11"/>
        <v>0</v>
      </c>
      <c r="L72" s="6"/>
      <c r="M72" s="43">
        <f t="shared" si="12"/>
        <v>0</v>
      </c>
      <c r="N72" s="6"/>
      <c r="O72" s="6"/>
      <c r="P72" s="6"/>
      <c r="Q72" s="6"/>
      <c r="R72" s="6"/>
      <c r="S72" s="6"/>
      <c r="T72" s="6"/>
    </row>
    <row r="73" spans="1:20" ht="15" x14ac:dyDescent="0.25">
      <c r="A73" s="31" t="s">
        <v>56</v>
      </c>
      <c r="B73" s="31"/>
      <c r="C73" s="41"/>
      <c r="E73" s="270"/>
      <c r="F73" s="271"/>
      <c r="G73" s="171">
        <f t="shared" si="13"/>
        <v>0</v>
      </c>
      <c r="I73" s="270" t="str">
        <f t="shared" si="10"/>
        <v>N/A</v>
      </c>
      <c r="J73" s="271"/>
      <c r="K73" s="171">
        <f t="shared" si="11"/>
        <v>0</v>
      </c>
      <c r="L73" s="6"/>
      <c r="M73" s="43">
        <f t="shared" si="12"/>
        <v>0</v>
      </c>
      <c r="N73" s="6"/>
      <c r="O73" s="6"/>
      <c r="P73" s="6"/>
      <c r="Q73" s="6"/>
      <c r="R73" s="6"/>
      <c r="S73" s="6"/>
      <c r="T73" s="6"/>
    </row>
    <row r="74" spans="1:20" ht="15" x14ac:dyDescent="0.25">
      <c r="A74" s="31" t="s">
        <v>56</v>
      </c>
      <c r="B74" s="31"/>
      <c r="C74" s="41"/>
      <c r="E74" s="270"/>
      <c r="F74" s="271"/>
      <c r="G74" s="171">
        <f t="shared" si="13"/>
        <v>0</v>
      </c>
      <c r="I74" s="270" t="str">
        <f t="shared" si="10"/>
        <v>N/A</v>
      </c>
      <c r="J74" s="271"/>
      <c r="K74" s="171">
        <f t="shared" si="11"/>
        <v>0</v>
      </c>
      <c r="L74" s="6"/>
      <c r="M74" s="43">
        <f t="shared" si="12"/>
        <v>0</v>
      </c>
      <c r="N74" s="6"/>
      <c r="O74" s="6"/>
      <c r="P74" s="6"/>
      <c r="Q74" s="6"/>
      <c r="R74" s="6"/>
      <c r="S74" s="6"/>
      <c r="T74" s="6"/>
    </row>
    <row r="75" spans="1:20" ht="15" x14ac:dyDescent="0.25">
      <c r="A75" s="31" t="s">
        <v>56</v>
      </c>
      <c r="B75" s="31"/>
      <c r="C75" s="41"/>
      <c r="E75" s="270"/>
      <c r="F75" s="271"/>
      <c r="G75" s="171">
        <f t="shared" si="13"/>
        <v>0</v>
      </c>
      <c r="I75" s="270" t="str">
        <f t="shared" si="10"/>
        <v>N/A</v>
      </c>
      <c r="J75" s="271"/>
      <c r="K75" s="171">
        <f t="shared" si="11"/>
        <v>0</v>
      </c>
      <c r="L75" s="6"/>
      <c r="M75" s="43">
        <f>ROUND(SUM(G75,K75),0)</f>
        <v>0</v>
      </c>
      <c r="N75" s="6"/>
      <c r="O75" s="6"/>
      <c r="P75" s="6"/>
      <c r="Q75" s="6"/>
      <c r="R75" s="6"/>
      <c r="S75" s="6"/>
      <c r="T75" s="6"/>
    </row>
    <row r="76" spans="1:20" ht="15" hidden="1" outlineLevel="1" x14ac:dyDescent="0.25">
      <c r="A76" s="31" t="s">
        <v>56</v>
      </c>
      <c r="B76" s="31"/>
      <c r="C76" s="41"/>
      <c r="E76" s="270"/>
      <c r="F76" s="271"/>
      <c r="G76" s="171">
        <f t="shared" si="13"/>
        <v>0</v>
      </c>
      <c r="I76" s="270" t="str">
        <f t="shared" si="10"/>
        <v>N/A</v>
      </c>
      <c r="J76" s="271"/>
      <c r="K76" s="171">
        <f t="shared" si="11"/>
        <v>0</v>
      </c>
      <c r="L76" s="6"/>
      <c r="M76" s="43">
        <f t="shared" ref="M76:M79" si="14">ROUND(SUM(G76,K76),0)</f>
        <v>0</v>
      </c>
      <c r="N76" s="6"/>
      <c r="O76" s="6"/>
      <c r="P76" s="6"/>
      <c r="Q76" s="6"/>
      <c r="R76" s="6"/>
      <c r="S76" s="6"/>
      <c r="T76" s="6"/>
    </row>
    <row r="77" spans="1:20" ht="15" hidden="1" outlineLevel="1" x14ac:dyDescent="0.25">
      <c r="A77" s="31" t="s">
        <v>56</v>
      </c>
      <c r="B77" s="31"/>
      <c r="C77" s="41"/>
      <c r="E77" s="270"/>
      <c r="F77" s="271"/>
      <c r="G77" s="171">
        <f t="shared" si="13"/>
        <v>0</v>
      </c>
      <c r="I77" s="270" t="str">
        <f t="shared" si="10"/>
        <v>N/A</v>
      </c>
      <c r="J77" s="271"/>
      <c r="K77" s="171">
        <f t="shared" si="11"/>
        <v>0</v>
      </c>
      <c r="L77" s="6"/>
      <c r="M77" s="43">
        <f t="shared" si="14"/>
        <v>0</v>
      </c>
      <c r="N77" s="6"/>
      <c r="O77" s="6"/>
      <c r="P77" s="6"/>
      <c r="Q77" s="6"/>
      <c r="R77" s="6"/>
      <c r="S77" s="6"/>
      <c r="T77" s="6"/>
    </row>
    <row r="78" spans="1:20" ht="15" hidden="1" outlineLevel="1" x14ac:dyDescent="0.25">
      <c r="A78" s="31" t="s">
        <v>56</v>
      </c>
      <c r="B78" s="31"/>
      <c r="C78" s="41"/>
      <c r="E78" s="270"/>
      <c r="F78" s="271"/>
      <c r="G78" s="171">
        <f t="shared" si="13"/>
        <v>0</v>
      </c>
      <c r="I78" s="270" t="str">
        <f t="shared" si="10"/>
        <v>N/A</v>
      </c>
      <c r="J78" s="271"/>
      <c r="K78" s="171">
        <f t="shared" si="11"/>
        <v>0</v>
      </c>
      <c r="L78" s="6"/>
      <c r="M78" s="43">
        <f t="shared" si="14"/>
        <v>0</v>
      </c>
      <c r="N78" s="6"/>
      <c r="O78" s="6"/>
      <c r="P78" s="6"/>
      <c r="Q78" s="6"/>
      <c r="R78" s="6"/>
      <c r="S78" s="6"/>
      <c r="T78" s="6"/>
    </row>
    <row r="79" spans="1:20" ht="15" hidden="1" outlineLevel="1" x14ac:dyDescent="0.25">
      <c r="A79" s="31" t="s">
        <v>56</v>
      </c>
      <c r="B79" s="31"/>
      <c r="C79" s="41"/>
      <c r="E79" s="270"/>
      <c r="F79" s="271"/>
      <c r="G79" s="171">
        <f t="shared" si="13"/>
        <v>0</v>
      </c>
      <c r="I79" s="270" t="str">
        <f t="shared" si="10"/>
        <v>N/A</v>
      </c>
      <c r="J79" s="271"/>
      <c r="K79" s="171">
        <f t="shared" si="11"/>
        <v>0</v>
      </c>
      <c r="L79" s="6"/>
      <c r="M79" s="43">
        <f t="shared" si="14"/>
        <v>0</v>
      </c>
      <c r="N79" s="6"/>
      <c r="O79" s="6"/>
      <c r="P79" s="6"/>
      <c r="Q79" s="6"/>
      <c r="R79" s="6"/>
      <c r="S79" s="6"/>
      <c r="T79" s="6"/>
    </row>
    <row r="80" spans="1:20" ht="6" customHeight="1" collapsed="1" x14ac:dyDescent="0.2">
      <c r="J80" s="6"/>
      <c r="K80" s="6"/>
      <c r="L80" s="6"/>
      <c r="N80" s="6"/>
      <c r="O80" s="6"/>
      <c r="P80" s="6"/>
      <c r="Q80" s="6"/>
      <c r="R80" s="6"/>
      <c r="S80" s="6"/>
      <c r="T80" s="6"/>
    </row>
    <row r="81" spans="1:20" ht="15" x14ac:dyDescent="0.25">
      <c r="A81" s="172" t="s">
        <v>60</v>
      </c>
      <c r="B81" s="176"/>
      <c r="C81" s="176"/>
      <c r="D81" s="176"/>
      <c r="E81" s="176"/>
      <c r="F81" s="176"/>
      <c r="G81" s="171">
        <f>SUBTOTAL(9,G69:G80)</f>
        <v>0</v>
      </c>
      <c r="H81" s="176"/>
      <c r="I81" s="176"/>
      <c r="J81" s="176"/>
      <c r="K81" s="171">
        <f>SUBTOTAL(9,K69:K80)</f>
        <v>0</v>
      </c>
      <c r="M81" s="171">
        <f>SUBTOTAL(9,M69:M80)</f>
        <v>0</v>
      </c>
    </row>
    <row r="82" spans="1:20" ht="6" customHeight="1" x14ac:dyDescent="0.2">
      <c r="F82" s="12"/>
      <c r="J82" s="6"/>
      <c r="L82" s="6"/>
      <c r="N82" s="6"/>
      <c r="O82" s="6"/>
      <c r="P82" s="6"/>
      <c r="Q82" s="6"/>
      <c r="R82" s="6"/>
      <c r="S82" s="6"/>
      <c r="T82" s="6"/>
    </row>
    <row r="83" spans="1:20" ht="15.75" thickBot="1" x14ac:dyDescent="0.3">
      <c r="A83" s="172" t="s">
        <v>323</v>
      </c>
      <c r="B83" s="176"/>
      <c r="C83" s="176"/>
      <c r="D83" s="176"/>
      <c r="E83" s="176"/>
      <c r="F83" s="176"/>
      <c r="G83" s="178">
        <f>ROUND(SUBTOTAL(9,G36:G82),0)</f>
        <v>0</v>
      </c>
      <c r="H83" s="176"/>
      <c r="I83" s="176"/>
      <c r="J83" s="176"/>
      <c r="K83" s="178">
        <f>ROUND(SUBTOTAL(9,K36:K82),0)</f>
        <v>0</v>
      </c>
      <c r="M83" s="44">
        <f>ROUND(SUM(G83,K83),0)</f>
        <v>0</v>
      </c>
    </row>
    <row r="84" spans="1:20" ht="13.5" thickTop="1" x14ac:dyDescent="0.2">
      <c r="F84" s="12"/>
      <c r="J84" s="6"/>
      <c r="K84" s="6"/>
      <c r="L84" s="6"/>
      <c r="N84" s="6"/>
      <c r="O84" s="6"/>
      <c r="P84" s="6"/>
      <c r="Q84" s="6"/>
      <c r="R84" s="6"/>
      <c r="S84" s="6"/>
      <c r="T84" s="6"/>
    </row>
    <row r="85" spans="1:20" ht="15.75" thickBot="1" x14ac:dyDescent="0.3">
      <c r="A85" s="172" t="s">
        <v>61</v>
      </c>
      <c r="B85" s="176"/>
      <c r="C85" s="176"/>
      <c r="D85" s="176"/>
      <c r="E85" s="176"/>
      <c r="F85" s="176"/>
      <c r="G85" s="178">
        <f>ROUND(G83*ind_cost_rate,0)</f>
        <v>0</v>
      </c>
      <c r="H85" s="176"/>
      <c r="I85" s="176"/>
      <c r="J85" s="176"/>
      <c r="K85" s="178">
        <f>ROUND(K83*ind_cost_rate,0)</f>
        <v>0</v>
      </c>
      <c r="M85" s="44">
        <f>SUM(G85:L85)</f>
        <v>0</v>
      </c>
    </row>
    <row r="86" spans="1:20" ht="13.5" thickTop="1" x14ac:dyDescent="0.2">
      <c r="F86" s="12"/>
      <c r="J86" s="6"/>
      <c r="K86" s="6"/>
      <c r="L86" s="6"/>
      <c r="N86" s="6"/>
      <c r="O86" s="6"/>
      <c r="P86" s="6"/>
      <c r="Q86" s="6"/>
      <c r="R86" s="6"/>
      <c r="S86" s="6"/>
      <c r="T86" s="6"/>
    </row>
    <row r="87" spans="1:20" x14ac:dyDescent="0.2">
      <c r="E87" s="8"/>
      <c r="J87" s="6"/>
      <c r="K87" s="6"/>
      <c r="L87" s="6"/>
      <c r="N87" s="6"/>
      <c r="O87" s="6"/>
      <c r="P87" s="6"/>
      <c r="Q87" s="6"/>
      <c r="R87" s="6"/>
      <c r="S87" s="6"/>
      <c r="T87" s="6"/>
    </row>
    <row r="88" spans="1:20" x14ac:dyDescent="0.2">
      <c r="J88" s="6"/>
      <c r="K88" s="6"/>
      <c r="L88" s="6"/>
      <c r="M88" s="6"/>
      <c r="N88" s="6"/>
      <c r="O88" s="6"/>
      <c r="P88" s="6"/>
      <c r="Q88" s="6"/>
      <c r="R88" s="6"/>
      <c r="S88" s="6"/>
      <c r="T88" s="6"/>
    </row>
    <row r="89" spans="1:20" x14ac:dyDescent="0.2">
      <c r="J89" s="6"/>
      <c r="K89" s="6"/>
      <c r="L89" s="6"/>
      <c r="M89" s="6"/>
      <c r="N89" s="6"/>
      <c r="O89" s="6"/>
      <c r="P89" s="6"/>
      <c r="Q89" s="6"/>
      <c r="R89" s="6"/>
      <c r="S89" s="6"/>
      <c r="T89" s="6"/>
    </row>
    <row r="90" spans="1:20" x14ac:dyDescent="0.2">
      <c r="K90" s="6"/>
    </row>
  </sheetData>
  <sheetProtection algorithmName="SHA-512" hashValue="nMrZREjnTQOFF0Pigm33l/XqwxzxEJKueoFlWN9YrnCOpTpFZoHhsdYCV5evR8ebWryxfwAP07AtHAAylxjyoQ==" saltValue="9K6qvyBqGPdLFsTpQxh6sQ==" spinCount="100000" sheet="1" objects="1" scenarios="1"/>
  <mergeCells count="83">
    <mergeCell ref="E36:F36"/>
    <mergeCell ref="I36:J36"/>
    <mergeCell ref="A8:B8"/>
    <mergeCell ref="A9:B9"/>
    <mergeCell ref="A10:B10"/>
    <mergeCell ref="A11:B11"/>
    <mergeCell ref="A12:B12"/>
    <mergeCell ref="A13:B13"/>
    <mergeCell ref="A14:B14"/>
    <mergeCell ref="A15:B15"/>
    <mergeCell ref="A16:B16"/>
    <mergeCell ref="E35:F35"/>
    <mergeCell ref="I35:J35"/>
    <mergeCell ref="E37:F37"/>
    <mergeCell ref="I37:J37"/>
    <mergeCell ref="E38:F38"/>
    <mergeCell ref="I38:J38"/>
    <mergeCell ref="E39:F39"/>
    <mergeCell ref="I39:J39"/>
    <mergeCell ref="E40:F40"/>
    <mergeCell ref="I40:J40"/>
    <mergeCell ref="E41:F41"/>
    <mergeCell ref="I41:J41"/>
    <mergeCell ref="E42:F42"/>
    <mergeCell ref="I42:J42"/>
    <mergeCell ref="E43:F43"/>
    <mergeCell ref="I43:J43"/>
    <mergeCell ref="E44:F44"/>
    <mergeCell ref="I44:J44"/>
    <mergeCell ref="E50:F50"/>
    <mergeCell ref="I50:J50"/>
    <mergeCell ref="E49:F49"/>
    <mergeCell ref="I49:J49"/>
    <mergeCell ref="E51:F51"/>
    <mergeCell ref="I51:J51"/>
    <mergeCell ref="E52:F52"/>
    <mergeCell ref="I52:J52"/>
    <mergeCell ref="E53:F53"/>
    <mergeCell ref="I53:J53"/>
    <mergeCell ref="E54:F54"/>
    <mergeCell ref="I54:J54"/>
    <mergeCell ref="E55:F55"/>
    <mergeCell ref="I55:J55"/>
    <mergeCell ref="E56:F56"/>
    <mergeCell ref="I56:J56"/>
    <mergeCell ref="E57:F57"/>
    <mergeCell ref="I57:J57"/>
    <mergeCell ref="E58:F58"/>
    <mergeCell ref="I58:J58"/>
    <mergeCell ref="E59:F59"/>
    <mergeCell ref="I59:J59"/>
    <mergeCell ref="E60:F60"/>
    <mergeCell ref="I60:J60"/>
    <mergeCell ref="E61:F61"/>
    <mergeCell ref="I61:J61"/>
    <mergeCell ref="E62:F62"/>
    <mergeCell ref="I62:J62"/>
    <mergeCell ref="E63:F63"/>
    <mergeCell ref="I63:J63"/>
    <mergeCell ref="E69:F69"/>
    <mergeCell ref="I69:J69"/>
    <mergeCell ref="E70:F70"/>
    <mergeCell ref="I70:J70"/>
    <mergeCell ref="E68:F68"/>
    <mergeCell ref="I68:J68"/>
    <mergeCell ref="E71:F71"/>
    <mergeCell ref="I71:J71"/>
    <mergeCell ref="E72:F72"/>
    <mergeCell ref="I72:J72"/>
    <mergeCell ref="E73:F73"/>
    <mergeCell ref="I73:J73"/>
    <mergeCell ref="E74:F74"/>
    <mergeCell ref="I74:J74"/>
    <mergeCell ref="E75:F75"/>
    <mergeCell ref="I75:J75"/>
    <mergeCell ref="E76:F76"/>
    <mergeCell ref="I76:J76"/>
    <mergeCell ref="E77:F77"/>
    <mergeCell ref="I77:J77"/>
    <mergeCell ref="E78:F78"/>
    <mergeCell ref="I78:J78"/>
    <mergeCell ref="E79:F79"/>
    <mergeCell ref="I79:J79"/>
  </mergeCells>
  <conditionalFormatting sqref="P22:P26">
    <cfRule type="expression" dxfId="13" priority="1">
      <formula>IF(grant_term=12,N22&gt;7500,N22&gt;15000)</formula>
    </cfRule>
  </conditionalFormatting>
  <dataValidations count="7">
    <dataValidation type="list" allowBlank="1" showInputMessage="1" showErrorMessage="1" sqref="B69:B79" xr:uid="{2279F6CE-E8E0-44EC-BE6A-7A7B3FB9FBB1}">
      <formula1>List_DCostType</formula1>
    </dataValidation>
    <dataValidation type="list" allowBlank="1" showInputMessage="1" showErrorMessage="1" sqref="B50:B63" xr:uid="{859340DE-99F1-4217-8CAD-14A1B3D5F566}">
      <formula1>List_DataType</formula1>
    </dataValidation>
    <dataValidation type="list" allowBlank="1" showInputMessage="1" showErrorMessage="1" sqref="B22:B26" xr:uid="{441D46B3-99FA-4C34-91EE-1CAA54FDEC7A}">
      <formula1>"Faculty, Non-Faculty"</formula1>
    </dataValidation>
    <dataValidation type="list" allowBlank="1" showInputMessage="1" showErrorMessage="1" sqref="C9:C16" xr:uid="{8EC06E8A-6460-480D-81BF-3FEB04EF2A15}">
      <formula1>"Student, Post-Doc, Other"</formula1>
    </dataValidation>
    <dataValidation type="custom" allowBlank="1" showInputMessage="1" showErrorMessage="1" errorTitle="Consuling Costs Exceeds Cap" error="Consultant fees cannot exceed $15,000 for 2-year project ($7,500 for a 1-year project)" prompt="Consultant fees cannot exceed $125/hr" sqref="I22:I26 E24:E26" xr:uid="{6DFEC0F1-B94F-49E2-8499-AB84091D98E0}">
      <formula1>AND($M22&gt;=0,IF(grant_term=24,$M22&lt;=ConsCap1*2,$M22&lt;=ConsCap1))</formula1>
    </dataValidation>
    <dataValidation type="custom" allowBlank="1" showInputMessage="1" showErrorMessage="1" errorTitle="Consuling Costs Exceeds Cap" error="Consultant fees cannot exceed $20,000 for 2-year project ($10,000 for a 1-year project)" prompt="Consultant fees cannot exceed a total of $20,000 for a 2-year project ($10,000 for a 1-year project)" sqref="J22:J26 F24:F26" xr:uid="{D8A42B64-CA95-460C-9463-C66E9E40C621}">
      <formula1>AND($M22&gt;=0,IF(grant_term=24,$M22&lt;=ConsCap1*2,$M22&lt;=ConsCap1))</formula1>
    </dataValidation>
    <dataValidation type="list" allowBlank="1" showInputMessage="1" showErrorMessage="1" sqref="B36:B44" xr:uid="{83B8C183-5799-4686-AACF-12449EEB0815}">
      <formula1>"Survey Fees, Data Purchase, RDC Access, Other"</formula1>
    </dataValidation>
  </dataValidations>
  <printOptions horizontalCentered="1"/>
  <pageMargins left="0.25" right="0.25" top="0.1" bottom="0.5" header="0.3" footer="0.3"/>
  <pageSetup scale="86" fitToHeight="0" orientation="landscape" r:id="rId1"/>
  <headerFooter>
    <oddFooter>&amp;C&amp;A&amp;R&amp;P/&amp;N</oddFooter>
  </headerFooter>
  <rowBreaks count="1" manualBreakCount="1">
    <brk id="67"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1A564-C8A2-42F4-A978-599AB21977C0}">
  <sheetPr>
    <tabColor rgb="FFCFDEAC"/>
    <outlinePr showOutlineSymbols="0"/>
  </sheetPr>
  <dimension ref="A1:AB47"/>
  <sheetViews>
    <sheetView showOutlineSymbols="0" zoomScale="90" zoomScaleNormal="90" workbookViewId="0">
      <selection activeCell="K51" sqref="K51"/>
    </sheetView>
  </sheetViews>
  <sheetFormatPr defaultColWidth="8.85546875" defaultRowHeight="12.75" outlineLevelRow="1" outlineLevelCol="1" x14ac:dyDescent="0.2"/>
  <cols>
    <col min="1" max="1" width="20.5703125" style="5" customWidth="1"/>
    <col min="2" max="2" width="26.42578125" customWidth="1"/>
    <col min="3" max="3" width="27.5703125" customWidth="1"/>
    <col min="4" max="4" width="2.5703125" customWidth="1"/>
    <col min="5" max="5" width="11.42578125" customWidth="1"/>
    <col min="6" max="6" width="10.5703125" customWidth="1"/>
    <col min="7" max="7" width="13.5703125" customWidth="1"/>
    <col min="8" max="8" width="2.5703125" customWidth="1" outlineLevel="1"/>
    <col min="9" max="10" width="12.5703125" customWidth="1" outlineLevel="1"/>
    <col min="11" max="11" width="13.5703125" customWidth="1" outlineLevel="1"/>
    <col min="12" max="12" width="2.5703125" customWidth="1"/>
    <col min="13" max="13" width="10.42578125" customWidth="1"/>
    <col min="14" max="14" width="10.42578125" customWidth="1" outlineLevel="1"/>
    <col min="15" max="15" width="2.5703125" customWidth="1"/>
    <col min="16" max="16" width="10" customWidth="1"/>
    <col min="17" max="17" width="2.5703125" customWidth="1"/>
    <col min="18" max="18" width="10.42578125" customWidth="1"/>
    <col min="19" max="19" width="8.85546875" customWidth="1" outlineLevel="1"/>
    <col min="20" max="20" width="2.5703125" customWidth="1"/>
    <col min="21" max="21" width="10" customWidth="1"/>
    <col min="22" max="22" width="2.5703125" customWidth="1"/>
    <col min="23" max="23" width="10.42578125" customWidth="1"/>
    <col min="24" max="24" width="10.42578125" customWidth="1" outlineLevel="1"/>
    <col min="25" max="25" width="2.5703125" customWidth="1"/>
    <col min="26" max="26" width="10" customWidth="1"/>
  </cols>
  <sheetData>
    <row r="1" spans="1:28" x14ac:dyDescent="0.2">
      <c r="A1" s="15" t="str">
        <f>PROPER(subcontractor2)</f>
        <v/>
      </c>
      <c r="K1" s="9"/>
      <c r="P1" s="21"/>
      <c r="AB1">
        <f>ROUND(IF(AND($C9="Yes",$E9&gt;=250000),MIN($E9*$F9,12500),MIN(E9*MIN(F9,0.25),20000)),0)</f>
        <v>0</v>
      </c>
    </row>
    <row r="2" spans="1:28" x14ac:dyDescent="0.2">
      <c r="A2" s="15" t="str">
        <f>PROPER(proj_title)</f>
        <v/>
      </c>
      <c r="G2" s="9"/>
      <c r="I2" s="20"/>
    </row>
    <row r="3" spans="1:28" x14ac:dyDescent="0.2">
      <c r="A3" s="15" t="s">
        <v>282</v>
      </c>
    </row>
    <row r="4" spans="1:28" x14ac:dyDescent="0.2">
      <c r="A4" s="169" t="str">
        <f>TEXT(start_date,"m/d/yy")&amp;" to "&amp;(TEXT(EOMONTH(start_date,grant_term-1),"m/d/yy"))</f>
        <v>1/0/00 to 12/31/00</v>
      </c>
      <c r="B4" s="8"/>
      <c r="C4" s="8"/>
    </row>
    <row r="5" spans="1:28" x14ac:dyDescent="0.2">
      <c r="A5" s="40">
        <f>grant_amount</f>
        <v>0</v>
      </c>
      <c r="I5" s="20"/>
    </row>
    <row r="7" spans="1:28" x14ac:dyDescent="0.2">
      <c r="E7" s="17" t="str">
        <f>"Year 1: "&amp;TEXT(start_date,"m-yy")&amp;" to "&amp;TEXT(EOMONTH(start_date,11),"m-yy")&amp;" Assumptions"</f>
        <v>Year 1: 1-00 to 12-00 Assumptions</v>
      </c>
      <c r="F7" s="16"/>
      <c r="G7" s="16"/>
      <c r="I7" s="17" t="str">
        <f>IF(grant_term&gt;12,"Year 2: "&amp;TEXT(EOMONTH(start_date,12),"m-yy")&amp;" to "&amp;TEXT(EOMONTH(start_date,23),"m-yy")&amp;" Assumptions","N/A 1 yr grant")</f>
        <v>N/A 1 yr grant</v>
      </c>
      <c r="J7" s="16"/>
      <c r="K7" s="16"/>
      <c r="M7" s="23"/>
      <c r="N7" s="23"/>
    </row>
    <row r="8" spans="1:28" ht="54" customHeight="1" x14ac:dyDescent="0.2">
      <c r="A8" s="15" t="s">
        <v>14</v>
      </c>
      <c r="B8" s="1" t="s">
        <v>15</v>
      </c>
      <c r="C8" s="22" t="s">
        <v>85</v>
      </c>
      <c r="D8" s="1"/>
      <c r="E8" s="18" t="s">
        <v>270</v>
      </c>
      <c r="F8" s="18" t="s">
        <v>17</v>
      </c>
      <c r="G8" s="18" t="str">
        <f>"Fringe Rate (Max "&amp;TEXT(Max_FR, "#%")&amp;")"</f>
        <v>Fringe Rate (Max 40%)</v>
      </c>
      <c r="H8" s="1"/>
      <c r="I8" s="18" t="s">
        <v>270</v>
      </c>
      <c r="J8" s="18" t="s">
        <v>17</v>
      </c>
      <c r="K8" s="18" t="str">
        <f>"Fringe Rate (Max "&amp;TEXT(Max_FR, "#%")&amp;")"</f>
        <v>Fringe Rate (Max 40%)</v>
      </c>
      <c r="L8" s="9"/>
      <c r="M8" s="18" t="s">
        <v>18</v>
      </c>
      <c r="N8" s="18" t="s">
        <v>19</v>
      </c>
      <c r="P8" s="18" t="s">
        <v>20</v>
      </c>
      <c r="Q8" s="18"/>
      <c r="R8" s="18" t="s">
        <v>21</v>
      </c>
      <c r="S8" s="18" t="s">
        <v>22</v>
      </c>
      <c r="T8" s="18"/>
      <c r="U8" s="18" t="s">
        <v>23</v>
      </c>
      <c r="V8" s="9"/>
      <c r="W8" s="18" t="s">
        <v>24</v>
      </c>
      <c r="X8" s="18" t="s">
        <v>25</v>
      </c>
      <c r="Z8" s="18" t="s">
        <v>26</v>
      </c>
    </row>
    <row r="9" spans="1:28" ht="15" x14ac:dyDescent="0.25">
      <c r="A9" s="5" t="s">
        <v>269</v>
      </c>
      <c r="B9" s="32"/>
      <c r="C9" s="33"/>
      <c r="E9" s="35"/>
      <c r="F9" s="36"/>
      <c r="G9" s="186"/>
      <c r="I9" s="38" t="str">
        <f>IF(grant_term="","",IF(grant_term=12,"N/A",IF(grant_term=24,"Please Input")))</f>
        <v>N/A</v>
      </c>
      <c r="J9" s="39" t="str">
        <f>IF(grant_term="","",IF(grant_term=12,"N/A",IF(grant_term=24,"Please Input")))</f>
        <v>N/A</v>
      </c>
      <c r="K9" s="47" t="str">
        <f>IF(grant_term="","",IF(grant_term=12,"N/A",IF(grant_term=24,"Please Input")))</f>
        <v>N/A</v>
      </c>
      <c r="M9" s="182" cm="1">
        <f t="array" ref="M9">ROUND(IF($C9="TT",TT_year1_sal,
IF($C9="NT",NT_year1_sal,IF($C9="PD",PD_year1_sal,
IF($C9="",0)))),0)</f>
        <v>0</v>
      </c>
      <c r="N9" s="182" cm="1">
        <f t="array" ref="N9">IFERROR(ROUND(
IF($C9="TT",TT_year2_sal,
IF($C9="NT",NT_year2_sal, IF($C9="PD",PD_year2_sal,
IF($C9="",0)))),0),"N/A")</f>
        <v>0</v>
      </c>
      <c r="O9" s="9"/>
      <c r="P9" s="170">
        <f>SUBTOTAL(9,M9:O9)</f>
        <v>0</v>
      </c>
      <c r="Q9" s="9"/>
      <c r="R9" s="170">
        <f>IFERROR(ROUND(M9*G9,0),0)</f>
        <v>0</v>
      </c>
      <c r="S9" s="170">
        <f>IFERROR(ROUND(N9*K9,0),0)</f>
        <v>0</v>
      </c>
      <c r="T9" s="9"/>
      <c r="U9" s="170">
        <f>SUBTOTAL(9,R9:T9)</f>
        <v>0</v>
      </c>
      <c r="V9" s="9"/>
      <c r="W9" s="170">
        <f>M9+R9</f>
        <v>0</v>
      </c>
      <c r="X9" s="170" t="str">
        <f>IFERROR(IF(grant_term=12,"N/A",N9+S9),0)</f>
        <v>N/A</v>
      </c>
      <c r="Y9" s="9"/>
      <c r="Z9" s="170">
        <f>SUM(W9:Y9)</f>
        <v>0</v>
      </c>
    </row>
    <row r="10" spans="1:28" ht="15" x14ac:dyDescent="0.25">
      <c r="A10" s="5" t="s">
        <v>27</v>
      </c>
      <c r="B10" s="32"/>
      <c r="C10" s="33"/>
      <c r="E10" s="37"/>
      <c r="F10" s="36"/>
      <c r="G10" s="186"/>
      <c r="I10" s="38" t="str">
        <f>IF(grant_term="","",IF(grant_term=12,"N/A",IF(grant_term=24,"Please Input")))</f>
        <v>N/A</v>
      </c>
      <c r="J10" s="39" t="str">
        <f>IF(grant_term="","",IF(grant_term=12,"N/A",IF(grant_term=24,"Please Input")))</f>
        <v>N/A</v>
      </c>
      <c r="K10" s="47" t="str">
        <f>IF(grant_term="","",IF(grant_term=12,"N/A",IF(grant_term=24,"Please Input")))</f>
        <v>N/A</v>
      </c>
      <c r="M10" s="171" cm="1">
        <f t="array" ref="M10">ROUND(IF($C10="TT",TT_year1_sal,
IF($C10="NT",NT_year1_sal,IF($C10="PD",PD_year1_sal,
IF($C10="",0)))),0)</f>
        <v>0</v>
      </c>
      <c r="N10" s="171" cm="1">
        <f t="array" ref="N10">IFERROR(ROUND(
IF($C10="TT",TT_year2_sal,
IF($C10="NT",NT_year2_sal, IF($C10="PD",PD_year2_sal,
IF($C10="",0)))),0),"N/A")</f>
        <v>0</v>
      </c>
      <c r="O10" s="9"/>
      <c r="P10" s="171">
        <f>SUBTOTAL(9,M10:O10)</f>
        <v>0</v>
      </c>
      <c r="Q10" s="9"/>
      <c r="R10" s="171">
        <f>IFERROR(ROUND(M10*G10,0),0)</f>
        <v>0</v>
      </c>
      <c r="S10" s="171">
        <f>IFERROR(ROUND(N10*K10,0),0)</f>
        <v>0</v>
      </c>
      <c r="T10" s="9"/>
      <c r="U10" s="171">
        <f>SUBTOTAL(9,R10:T10)</f>
        <v>0</v>
      </c>
      <c r="V10" s="9"/>
      <c r="W10" s="171">
        <f>M10+R10</f>
        <v>0</v>
      </c>
      <c r="X10" s="171" t="str">
        <f>IFERROR(IF(grant_term=12,"N/A",N10+S10),0)</f>
        <v>N/A</v>
      </c>
      <c r="Y10" s="9"/>
      <c r="Z10" s="171">
        <f>SUM(W10:Y10)</f>
        <v>0</v>
      </c>
    </row>
    <row r="11" spans="1:28" ht="15" x14ac:dyDescent="0.25">
      <c r="A11" s="5" t="s">
        <v>28</v>
      </c>
      <c r="B11" s="32"/>
      <c r="C11" s="33"/>
      <c r="E11" s="37"/>
      <c r="F11" s="36"/>
      <c r="G11" s="186"/>
      <c r="I11" s="38" t="str">
        <f>IF(grant_term="","",IF(grant_term=12,"N/A",IF(grant_term=24,"Please Input")))</f>
        <v>N/A</v>
      </c>
      <c r="J11" s="39" t="str">
        <f>IF(grant_term="","",IF(grant_term=12,"N/A",IF(grant_term=24,"Please Input")))</f>
        <v>N/A</v>
      </c>
      <c r="K11" s="47" t="str">
        <f>IF(grant_term="","",IF(grant_term=12,"N/A",IF(grant_term=24,"Please Input")))</f>
        <v>N/A</v>
      </c>
      <c r="M11" s="171" cm="1">
        <f t="array" ref="M11">ROUND(IF($C11="TT",TT_year1_sal,
IF($C11="NT",NT_year1_sal,IF($C11="PD",PD_year1_sal,
IF($C11="",0)))),0)</f>
        <v>0</v>
      </c>
      <c r="N11" s="171" cm="1">
        <f t="array" ref="N11">IFERROR(ROUND(
IF($C11="TT",TT_year2_sal,
IF($C11="NT",NT_year2_sal, IF($C11="PD",PD_year2_sal,
IF($C11="",0)))),0),"N/A")</f>
        <v>0</v>
      </c>
      <c r="O11" s="9"/>
      <c r="P11" s="171">
        <f>SUBTOTAL(9,M11:O11)</f>
        <v>0</v>
      </c>
      <c r="Q11" s="9"/>
      <c r="R11" s="171">
        <f>IFERROR(ROUND(M11*G11,0),0)</f>
        <v>0</v>
      </c>
      <c r="S11" s="171">
        <f>IFERROR(ROUND(N11*K11,0),0)</f>
        <v>0</v>
      </c>
      <c r="T11" s="9"/>
      <c r="U11" s="171">
        <f>SUBTOTAL(9,R11:T11)</f>
        <v>0</v>
      </c>
      <c r="V11" s="9"/>
      <c r="W11" s="171">
        <f>M11+R11</f>
        <v>0</v>
      </c>
      <c r="X11" s="171" t="str">
        <f>IFERROR(IF(grant_term=12,"N/A",N11+S11),0)</f>
        <v>N/A</v>
      </c>
      <c r="Y11" s="9"/>
      <c r="Z11" s="171">
        <f>SUM(W11:Y11)</f>
        <v>0</v>
      </c>
    </row>
    <row r="12" spans="1:28" ht="6" customHeight="1" x14ac:dyDescent="0.2">
      <c r="C12" s="19"/>
      <c r="M12" s="9"/>
      <c r="N12" s="9"/>
      <c r="O12" s="9"/>
      <c r="P12" s="9"/>
      <c r="Q12" s="9"/>
      <c r="R12" s="9"/>
      <c r="S12" s="9"/>
      <c r="T12" s="9"/>
      <c r="U12" s="9"/>
      <c r="V12" s="9"/>
      <c r="W12" s="9"/>
      <c r="X12" s="9"/>
      <c r="Y12" s="9"/>
      <c r="Z12" s="9"/>
    </row>
    <row r="13" spans="1:28" s="1" customFormat="1" ht="15" x14ac:dyDescent="0.25">
      <c r="A13" s="172" t="s">
        <v>29</v>
      </c>
      <c r="B13" s="173"/>
      <c r="C13" s="174"/>
      <c r="D13" s="173"/>
      <c r="E13" s="173"/>
      <c r="F13" s="173"/>
      <c r="G13" s="173"/>
      <c r="H13" s="173"/>
      <c r="I13" s="173"/>
      <c r="J13" s="173"/>
      <c r="K13" s="175"/>
      <c r="M13" s="183">
        <f>SUBTOTAL(9,M9:M12)</f>
        <v>0</v>
      </c>
      <c r="N13" s="171">
        <f>SUBTOTAL(9,N9:N12)</f>
        <v>0</v>
      </c>
      <c r="O13" s="12"/>
      <c r="P13" s="171">
        <f>SUM(P9:P12)</f>
        <v>0</v>
      </c>
      <c r="Q13" s="12"/>
      <c r="R13" s="171">
        <f>SUBTOTAL(9,R9:R12)</f>
        <v>0</v>
      </c>
      <c r="S13" s="171">
        <f>SUBTOTAL(9,S9:S12)</f>
        <v>0</v>
      </c>
      <c r="T13" s="12"/>
      <c r="U13" s="171">
        <f>SUM(U9:U12)</f>
        <v>0</v>
      </c>
      <c r="V13" s="12"/>
      <c r="W13" s="171">
        <f>SUBTOTAL(9,W9:W12)</f>
        <v>0</v>
      </c>
      <c r="X13" s="171">
        <f>SUBTOTAL(9,X9:X12)</f>
        <v>0</v>
      </c>
      <c r="Y13" s="12"/>
      <c r="Z13" s="171">
        <f>SUBTOTAL(9,Z9:Z12)</f>
        <v>0</v>
      </c>
    </row>
    <row r="14" spans="1:28" x14ac:dyDescent="0.2">
      <c r="C14" s="19"/>
      <c r="M14" s="9"/>
      <c r="N14" s="9"/>
      <c r="O14" s="9"/>
      <c r="P14" s="9"/>
      <c r="Q14" s="9"/>
      <c r="R14" s="9"/>
      <c r="S14" s="9"/>
      <c r="T14" s="9"/>
      <c r="U14" s="9"/>
      <c r="V14" s="9"/>
      <c r="W14" s="9"/>
      <c r="X14" s="9"/>
      <c r="Y14" s="9"/>
      <c r="Z14" s="9"/>
    </row>
    <row r="15" spans="1:28" ht="38.25" x14ac:dyDescent="0.2">
      <c r="A15" s="15" t="s">
        <v>289</v>
      </c>
      <c r="B15" s="1" t="s">
        <v>15</v>
      </c>
      <c r="C15" s="22"/>
      <c r="D15" s="1"/>
      <c r="E15" s="18" t="s">
        <v>270</v>
      </c>
      <c r="F15" s="18" t="s">
        <v>17</v>
      </c>
      <c r="G15" s="18" t="str">
        <f>"Fringe Rate (Max "&amp;TEXT(Max_FR, "#%")&amp;")"</f>
        <v>Fringe Rate (Max 40%)</v>
      </c>
      <c r="H15" s="1"/>
      <c r="I15" s="18" t="s">
        <v>270</v>
      </c>
      <c r="J15" s="18" t="s">
        <v>17</v>
      </c>
      <c r="K15" s="18" t="str">
        <f>"Fringe Rate (Max "&amp;TEXT(Max_FR, "#%")&amp;")"</f>
        <v>Fringe Rate (Max 40%)</v>
      </c>
      <c r="L15" s="9"/>
      <c r="M15" s="18"/>
      <c r="N15" s="18"/>
      <c r="P15" s="18"/>
      <c r="Q15" s="18"/>
      <c r="R15" s="18"/>
      <c r="S15" s="18"/>
      <c r="T15" s="18"/>
      <c r="U15" s="18"/>
      <c r="V15" s="9"/>
      <c r="W15" s="18"/>
      <c r="X15" s="18"/>
      <c r="Z15" s="18"/>
    </row>
    <row r="16" spans="1:28" ht="15" x14ac:dyDescent="0.25">
      <c r="A16" s="5" t="s">
        <v>269</v>
      </c>
      <c r="B16" s="32"/>
      <c r="C16" s="41"/>
      <c r="E16" s="35"/>
      <c r="F16" s="36"/>
      <c r="G16" s="186"/>
      <c r="I16" s="38" t="str">
        <f>IF(grant_term="","",IF(grant_term=12,"N/A",IF(grant_term=24,"Please Input")))</f>
        <v>N/A</v>
      </c>
      <c r="J16" s="39" t="str">
        <f>IF(grant_term="","",IF(grant_term=12,"N/A",IF(grant_term=24,"Please Input")))</f>
        <v>N/A</v>
      </c>
      <c r="K16" s="47" t="str">
        <f>IF(grant_term="","",IF(grant_term=12,"N/A",IF(grant_term=24,"Please Input")))</f>
        <v>N/A</v>
      </c>
      <c r="M16" s="182">
        <f t="shared" ref="M16:M18" si="0">ROUND($E16*$F16,0)</f>
        <v>0</v>
      </c>
      <c r="N16" s="182">
        <f>IFERROR(ROUND(IF(grant_term=12,"N/A",$I16*$J16),0),0)</f>
        <v>0</v>
      </c>
      <c r="O16" s="9"/>
      <c r="P16" s="170">
        <f t="shared" ref="P16" si="1">SUBTOTAL(9,M16:O16)</f>
        <v>0</v>
      </c>
      <c r="Q16" s="9"/>
      <c r="R16" s="170">
        <f>IFERROR(ROUND(M16*G16,0),0)</f>
        <v>0</v>
      </c>
      <c r="S16" s="170">
        <f t="shared" ref="S16" si="2">IFERROR(ROUND(N16*K16,0),0)</f>
        <v>0</v>
      </c>
      <c r="T16" s="9"/>
      <c r="U16" s="170">
        <f t="shared" ref="U16" si="3">SUBTOTAL(9,R16:T16)</f>
        <v>0</v>
      </c>
      <c r="V16" s="9"/>
      <c r="W16" s="170">
        <f t="shared" ref="W16" si="4">M16+R16</f>
        <v>0</v>
      </c>
      <c r="X16" s="170" t="str">
        <f>IFERROR(IF(grant_term=12,"N/A",N16+S16),0)</f>
        <v>N/A</v>
      </c>
      <c r="Y16" s="9"/>
      <c r="Z16" s="170">
        <f>SUM(W16:Y16)</f>
        <v>0</v>
      </c>
    </row>
    <row r="17" spans="1:26" ht="15" x14ac:dyDescent="0.25">
      <c r="A17" s="5" t="s">
        <v>27</v>
      </c>
      <c r="B17" s="32"/>
      <c r="C17" s="41"/>
      <c r="E17" s="37"/>
      <c r="F17" s="36"/>
      <c r="G17" s="186"/>
      <c r="I17" s="38" t="str">
        <f>IF(grant_term="","",IF(grant_term=12,"N/A",IF(grant_term=24,"Please Input")))</f>
        <v>N/A</v>
      </c>
      <c r="J17" s="39" t="str">
        <f>IF(grant_term="","",IF(grant_term=12,"N/A",IF(grant_term=24,"Please Input")))</f>
        <v>N/A</v>
      </c>
      <c r="K17" s="47" t="str">
        <f>IF(grant_term="","",IF(grant_term=12,"N/A",IF(grant_term=24,"Please Input")))</f>
        <v>N/A</v>
      </c>
      <c r="M17" s="171">
        <f>ROUND($E17*$F17,0)</f>
        <v>0</v>
      </c>
      <c r="N17" s="171">
        <f>IFERROR(ROUND(IF(grant_term=12,"N/A",$I17*$J17),0),0)</f>
        <v>0</v>
      </c>
      <c r="O17" s="9"/>
      <c r="P17" s="171">
        <f>SUBTOTAL(9,M17:O17)</f>
        <v>0</v>
      </c>
      <c r="Q17" s="9"/>
      <c r="R17" s="171">
        <f>IFERROR(ROUND(M17*G17,0),0)</f>
        <v>0</v>
      </c>
      <c r="S17" s="171">
        <f>IFERROR(ROUND(N17*K17,0),0)</f>
        <v>0</v>
      </c>
      <c r="T17" s="9"/>
      <c r="U17" s="171">
        <f>SUBTOTAL(9,R17:T17)</f>
        <v>0</v>
      </c>
      <c r="V17" s="9"/>
      <c r="W17" s="171">
        <f>M17+R17</f>
        <v>0</v>
      </c>
      <c r="X17" s="171" t="str">
        <f>IFERROR(IF(grant_term=12,"N/A",N17+S17),0)</f>
        <v>N/A</v>
      </c>
      <c r="Y17" s="9"/>
      <c r="Z17" s="171">
        <f t="shared" ref="Z17:Z18" si="5">SUM(W17:Y17)</f>
        <v>0</v>
      </c>
    </row>
    <row r="18" spans="1:26" ht="15" x14ac:dyDescent="0.25">
      <c r="A18" s="5" t="s">
        <v>28</v>
      </c>
      <c r="B18" s="32"/>
      <c r="C18" s="41"/>
      <c r="E18" s="37"/>
      <c r="F18" s="36"/>
      <c r="G18" s="186"/>
      <c r="I18" s="38" t="str">
        <f>IF(grant_term="","",IF(grant_term=12,"N/A",IF(grant_term=24,"Please Input")))</f>
        <v>N/A</v>
      </c>
      <c r="J18" s="39" t="str">
        <f>IF(grant_term="","",IF(grant_term=12,"N/A",IF(grant_term=24,"Please Input")))</f>
        <v>N/A</v>
      </c>
      <c r="K18" s="47" t="str">
        <f>IF(grant_term="","",IF(grant_term=12,"N/A",IF(grant_term=24,"Please Input")))</f>
        <v>N/A</v>
      </c>
      <c r="M18" s="171">
        <f t="shared" si="0"/>
        <v>0</v>
      </c>
      <c r="N18" s="171">
        <f>IFERROR(ROUND(IF(grant_term=12,"N/A",$I18*$J18),0),0)</f>
        <v>0</v>
      </c>
      <c r="O18" s="9"/>
      <c r="P18" s="171">
        <f t="shared" ref="P18" si="6">SUBTOTAL(9,M18:O18)</f>
        <v>0</v>
      </c>
      <c r="Q18" s="9"/>
      <c r="R18" s="171">
        <f t="shared" ref="R18" si="7">IFERROR(ROUND(M18*G18,0),0)</f>
        <v>0</v>
      </c>
      <c r="S18" s="171">
        <f t="shared" ref="S18" si="8">IFERROR(ROUND(N18*K18,0),0)</f>
        <v>0</v>
      </c>
      <c r="T18" s="9"/>
      <c r="U18" s="171">
        <f t="shared" ref="U18" si="9">SUBTOTAL(9,R18:T18)</f>
        <v>0</v>
      </c>
      <c r="V18" s="9"/>
      <c r="W18" s="171">
        <f t="shared" ref="W18" si="10">M18+R18</f>
        <v>0</v>
      </c>
      <c r="X18" s="171" t="str">
        <f>IFERROR(IF(grant_term=12,"N/A",N18+S18),0)</f>
        <v>N/A</v>
      </c>
      <c r="Y18" s="9"/>
      <c r="Z18" s="171">
        <f t="shared" si="5"/>
        <v>0</v>
      </c>
    </row>
    <row r="19" spans="1:26" ht="6" customHeight="1" x14ac:dyDescent="0.2">
      <c r="C19" s="19"/>
      <c r="M19" s="9"/>
      <c r="N19" s="9"/>
      <c r="O19" s="9"/>
      <c r="P19" s="9"/>
      <c r="Q19" s="9"/>
      <c r="R19" s="9"/>
      <c r="S19" s="9"/>
      <c r="T19" s="9"/>
      <c r="U19" s="9"/>
      <c r="V19" s="9"/>
      <c r="W19" s="9"/>
      <c r="X19" s="9"/>
      <c r="Y19" s="9"/>
      <c r="Z19" s="9"/>
    </row>
    <row r="20" spans="1:26" s="1" customFormat="1" ht="15" x14ac:dyDescent="0.25">
      <c r="A20" s="172" t="s">
        <v>290</v>
      </c>
      <c r="B20" s="173"/>
      <c r="C20" s="174"/>
      <c r="D20" s="173"/>
      <c r="E20" s="173"/>
      <c r="F20" s="173"/>
      <c r="G20" s="173"/>
      <c r="H20" s="173"/>
      <c r="I20" s="173"/>
      <c r="J20" s="173"/>
      <c r="K20" s="175"/>
      <c r="M20" s="183">
        <f>SUBTOTAL(9,M16:M19)</f>
        <v>0</v>
      </c>
      <c r="N20" s="171">
        <f>SUBTOTAL(9,N16:N19)</f>
        <v>0</v>
      </c>
      <c r="O20" s="12"/>
      <c r="P20" s="171">
        <f>SUM(P16:P19)</f>
        <v>0</v>
      </c>
      <c r="Q20" s="12"/>
      <c r="R20" s="171">
        <f>SUBTOTAL(9,R16:R19)</f>
        <v>0</v>
      </c>
      <c r="S20" s="171">
        <f>SUBTOTAL(9,S16:S19)</f>
        <v>0</v>
      </c>
      <c r="T20" s="12"/>
      <c r="U20" s="171">
        <f>SUM(U16:U19)</f>
        <v>0</v>
      </c>
      <c r="V20" s="12"/>
      <c r="W20" s="171">
        <f>SUBTOTAL(9,W16:W19)</f>
        <v>0</v>
      </c>
      <c r="X20" s="171">
        <f>SUBTOTAL(9,X16:X19)</f>
        <v>0</v>
      </c>
      <c r="Y20" s="12"/>
      <c r="Z20" s="171">
        <f>SUBTOTAL(9,Z16:Z19)</f>
        <v>0</v>
      </c>
    </row>
    <row r="21" spans="1:26" x14ac:dyDescent="0.2">
      <c r="C21" s="19"/>
      <c r="M21" s="9"/>
      <c r="N21" s="9"/>
      <c r="O21" s="9"/>
      <c r="P21" s="9"/>
      <c r="Q21" s="9"/>
      <c r="R21" s="9"/>
      <c r="S21" s="9"/>
      <c r="T21" s="9"/>
      <c r="U21" s="9"/>
      <c r="V21" s="9"/>
      <c r="W21" s="9"/>
      <c r="X21" s="9"/>
      <c r="Y21" s="9"/>
      <c r="Z21" s="9"/>
    </row>
    <row r="22" spans="1:26" ht="25.5" x14ac:dyDescent="0.2">
      <c r="A22" s="26" t="s">
        <v>274</v>
      </c>
      <c r="B22" s="1" t="s">
        <v>317</v>
      </c>
      <c r="C22" s="22" t="s">
        <v>30</v>
      </c>
      <c r="D22" s="1"/>
      <c r="E22" s="18" t="s">
        <v>16</v>
      </c>
      <c r="F22" s="18" t="s">
        <v>17</v>
      </c>
      <c r="G22" s="18" t="str">
        <f>"Fringe Rate (Max "&amp;TEXT(Max_FR, "#%")&amp;")"</f>
        <v>Fringe Rate (Max 40%)</v>
      </c>
      <c r="H22" s="1"/>
      <c r="I22" s="18" t="s">
        <v>16</v>
      </c>
      <c r="J22" s="18" t="s">
        <v>17</v>
      </c>
      <c r="K22" s="18" t="str">
        <f>"Fringe Rate (Max "&amp;TEXT(Max_FR, "#%")&amp;")"</f>
        <v>Fringe Rate (Max 40%)</v>
      </c>
      <c r="M22" s="9"/>
      <c r="N22" s="9"/>
      <c r="O22" s="9"/>
      <c r="P22" s="9"/>
      <c r="Q22" s="9"/>
      <c r="R22" s="9"/>
      <c r="S22" s="9"/>
      <c r="T22" s="9"/>
      <c r="U22" s="9"/>
      <c r="V22" s="9"/>
      <c r="W22" s="9"/>
      <c r="X22" s="9"/>
      <c r="Y22" s="9"/>
      <c r="Z22" s="9"/>
    </row>
    <row r="23" spans="1:26" ht="15" x14ac:dyDescent="0.25">
      <c r="A23" s="5" t="s">
        <v>31</v>
      </c>
      <c r="B23" s="32"/>
      <c r="C23" s="33"/>
      <c r="E23" s="35"/>
      <c r="F23" s="36"/>
      <c r="G23" s="186"/>
      <c r="I23" s="38" t="str">
        <f>IF(grant_term="","",IF(grant_term=12,"N/A",IF(grant_term=24,"Please Input")))</f>
        <v>N/A</v>
      </c>
      <c r="J23" s="39" t="str">
        <f>IF(grant_term="","",IF(grant_term=12,"N/A",IF(grant_term=24,"Please Input")))</f>
        <v>N/A</v>
      </c>
      <c r="K23" s="47" t="str">
        <f>IF(grant_term="","",IF(grant_term=12,"N/A",IF(grant_term=24,"Please Input")))</f>
        <v>N/A</v>
      </c>
      <c r="M23" s="170" cm="1">
        <f t="array" ref="M23">IFERROR(ROUND(IF($C23="",0,IF($C23="PD",PD_year1_sal,$E23*$F23)),0),0)</f>
        <v>0</v>
      </c>
      <c r="N23" s="170" cm="1">
        <f t="array" ref="N23">IFERROR(ROUND(IF($C23="",0,IF($C23="PD",PD_year2_sal,IF(grant_term=24,$I23*$J23,0))),0),0)</f>
        <v>0</v>
      </c>
      <c r="O23" s="9"/>
      <c r="P23" s="170">
        <f t="shared" ref="P23:P28" si="11">SUBTOTAL(9,M23:O23)</f>
        <v>0</v>
      </c>
      <c r="Q23" s="9"/>
      <c r="R23" s="170">
        <f t="shared" ref="R23:R28" si="12">IFERROR(ROUND(M23*G23,0),0)</f>
        <v>0</v>
      </c>
      <c r="S23" s="170">
        <f t="shared" ref="S23:S28" si="13">IFERROR(ROUND(N23*K23,0),0)</f>
        <v>0</v>
      </c>
      <c r="T23" s="9"/>
      <c r="U23" s="170">
        <f t="shared" ref="U23:U28" si="14">SUBTOTAL(9,R23:T23)</f>
        <v>0</v>
      </c>
      <c r="V23" s="9"/>
      <c r="W23" s="170">
        <f t="shared" ref="W23:W28" si="15">M23+R23</f>
        <v>0</v>
      </c>
      <c r="X23" s="170" t="str">
        <f>IFERROR(IF(grant_term=12,"N/A",N23+S23),0)</f>
        <v>N/A</v>
      </c>
      <c r="Y23" s="9"/>
      <c r="Z23" s="170">
        <f t="shared" ref="Z23:Z28" si="16">SUM(W23:Y23)</f>
        <v>0</v>
      </c>
    </row>
    <row r="24" spans="1:26" ht="15" x14ac:dyDescent="0.25">
      <c r="A24" s="5" t="s">
        <v>32</v>
      </c>
      <c r="B24" s="32"/>
      <c r="C24" s="33"/>
      <c r="E24" s="37"/>
      <c r="F24" s="36"/>
      <c r="G24" s="186"/>
      <c r="I24" s="38" t="str">
        <f>IF(grant_term="","",IF(grant_term=12,"N/A",IF(grant_term=24,"Please Input")))</f>
        <v>N/A</v>
      </c>
      <c r="J24" s="39" t="str">
        <f>IF(grant_term="","",IF(grant_term=12,"N/A",IF(grant_term=24,"Please Input")))</f>
        <v>N/A</v>
      </c>
      <c r="K24" s="47" t="str">
        <f>IF(grant_term="","",IF(grant_term=12,"N/A",IF(grant_term=24,"Please Input")))</f>
        <v>N/A</v>
      </c>
      <c r="M24" s="171" cm="1">
        <f t="array" ref="M24">IFERROR(ROUND(IF($C24="",0,IF($C24="PD",PD_year1_sal,$E24*$F24)),0),0)</f>
        <v>0</v>
      </c>
      <c r="N24" s="171" cm="1">
        <f t="array" ref="N24">IFERROR(ROUND(IF($C24="",0,IF($C24="PD",PD_year2_sal,IF(grant_term=24,$I24*$J24,0))),0),0)</f>
        <v>0</v>
      </c>
      <c r="O24" s="9"/>
      <c r="P24" s="171">
        <f t="shared" si="11"/>
        <v>0</v>
      </c>
      <c r="Q24" s="9"/>
      <c r="R24" s="171">
        <f t="shared" si="12"/>
        <v>0</v>
      </c>
      <c r="S24" s="171">
        <f t="shared" si="13"/>
        <v>0</v>
      </c>
      <c r="T24" s="9"/>
      <c r="U24" s="171">
        <f t="shared" si="14"/>
        <v>0</v>
      </c>
      <c r="V24" s="9"/>
      <c r="W24" s="171">
        <f t="shared" si="15"/>
        <v>0</v>
      </c>
      <c r="X24" s="171" t="str">
        <f>IFERROR(IF(grant_term=12,"N/A",N24+S24),0)</f>
        <v>N/A</v>
      </c>
      <c r="Y24" s="9"/>
      <c r="Z24" s="171">
        <f t="shared" si="16"/>
        <v>0</v>
      </c>
    </row>
    <row r="25" spans="1:26" ht="15" x14ac:dyDescent="0.25">
      <c r="A25" s="5" t="s">
        <v>33</v>
      </c>
      <c r="B25" s="32"/>
      <c r="C25" s="33"/>
      <c r="E25" s="37"/>
      <c r="F25" s="36"/>
      <c r="G25" s="186"/>
      <c r="I25" s="38" t="str">
        <f>IF(grant_term="","",IF(grant_term=12,"N/A",IF(grant_term=24,"Please Input")))</f>
        <v>N/A</v>
      </c>
      <c r="J25" s="39" t="str">
        <f>IF(grant_term="","",IF(grant_term=12,"N/A",IF(grant_term=24,"Please Input")))</f>
        <v>N/A</v>
      </c>
      <c r="K25" s="47" t="str">
        <f>IF(grant_term="","",IF(grant_term=12,"N/A",IF(grant_term=24,"Please Input")))</f>
        <v>N/A</v>
      </c>
      <c r="M25" s="171" cm="1">
        <f t="array" ref="M25">IFERROR(ROUND(IF($C25="",0,IF($C25="PD",PD_year1_sal,$E25*$F25)),0),0)</f>
        <v>0</v>
      </c>
      <c r="N25" s="171" cm="1">
        <f t="array" ref="N25">IFERROR(ROUND(IF($C25="",0,IF($C25="PD",PD_year2_sal,IF(grant_term=24,$I25*$J25,0))),0),0)</f>
        <v>0</v>
      </c>
      <c r="O25" s="9"/>
      <c r="P25" s="171">
        <f t="shared" si="11"/>
        <v>0</v>
      </c>
      <c r="Q25" s="9"/>
      <c r="R25" s="171">
        <f t="shared" si="12"/>
        <v>0</v>
      </c>
      <c r="S25" s="171">
        <f t="shared" si="13"/>
        <v>0</v>
      </c>
      <c r="T25" s="9"/>
      <c r="U25" s="171">
        <f t="shared" si="14"/>
        <v>0</v>
      </c>
      <c r="V25" s="9"/>
      <c r="W25" s="171">
        <f t="shared" si="15"/>
        <v>0</v>
      </c>
      <c r="X25" s="171" t="str">
        <f>IFERROR(IF(grant_term=12,"N/A",N25+S25),0)</f>
        <v>N/A</v>
      </c>
      <c r="Y25" s="9"/>
      <c r="Z25" s="171">
        <f t="shared" si="16"/>
        <v>0</v>
      </c>
    </row>
    <row r="26" spans="1:26" ht="15" x14ac:dyDescent="0.25">
      <c r="A26" s="5" t="s">
        <v>34</v>
      </c>
      <c r="B26" s="32"/>
      <c r="C26" s="33"/>
      <c r="E26" s="37"/>
      <c r="F26" s="36"/>
      <c r="G26" s="186"/>
      <c r="I26" s="38" t="str">
        <f>IF(grant_term="","",IF(grant_term=12,"N/A",IF(grant_term=24,"Please Input")))</f>
        <v>N/A</v>
      </c>
      <c r="J26" s="39" t="str">
        <f>IF(grant_term="","",IF(grant_term=12,"N/A",IF(grant_term=24,"Please Input")))</f>
        <v>N/A</v>
      </c>
      <c r="K26" s="47" t="str">
        <f>IF(grant_term="","",IF(grant_term=12,"N/A",IF(grant_term=24,"Please Input")))</f>
        <v>N/A</v>
      </c>
      <c r="M26" s="171" cm="1">
        <f t="array" ref="M26">IFERROR(ROUND(IF($C26="",0,IF($C26="PD",PD_year1_sal,$E26*$F26)),0),0)</f>
        <v>0</v>
      </c>
      <c r="N26" s="171" cm="1">
        <f t="array" ref="N26">IFERROR(ROUND(IF($C26="",0,IF($C26="PD",PD_year2_sal,IF(grant_term=24,$I26*$J26,0))),0),0)</f>
        <v>0</v>
      </c>
      <c r="O26" s="9"/>
      <c r="P26" s="171">
        <f t="shared" si="11"/>
        <v>0</v>
      </c>
      <c r="Q26" s="9"/>
      <c r="R26" s="171">
        <f t="shared" si="12"/>
        <v>0</v>
      </c>
      <c r="S26" s="171">
        <f t="shared" si="13"/>
        <v>0</v>
      </c>
      <c r="T26" s="9"/>
      <c r="U26" s="171">
        <f t="shared" si="14"/>
        <v>0</v>
      </c>
      <c r="V26" s="9"/>
      <c r="W26" s="171">
        <f t="shared" si="15"/>
        <v>0</v>
      </c>
      <c r="X26" s="171" t="str">
        <f>IFERROR(IF(grant_term=12,"N/A",N26+S26),0)</f>
        <v>N/A</v>
      </c>
      <c r="Y26" s="9"/>
      <c r="Z26" s="171">
        <f t="shared" si="16"/>
        <v>0</v>
      </c>
    </row>
    <row r="27" spans="1:26" ht="15" hidden="1" outlineLevel="1" x14ac:dyDescent="0.25">
      <c r="A27" s="5" t="s">
        <v>35</v>
      </c>
      <c r="B27" s="32"/>
      <c r="C27" s="33"/>
      <c r="E27" s="37"/>
      <c r="F27" s="36"/>
      <c r="G27" s="186"/>
      <c r="I27" s="38" t="str">
        <f>IF(grant_term="","",IF(grant_term=12,"N/A",IF(grant_term=24,"Please Input")))</f>
        <v>N/A</v>
      </c>
      <c r="J27" s="39" t="str">
        <f>IF(grant_term="","",IF(grant_term=12,"N/A",IF(grant_term=24,"Please Input")))</f>
        <v>N/A</v>
      </c>
      <c r="K27" s="47" t="str">
        <f>IF(grant_term="","",IF(grant_term=12,"N/A",IF(grant_term=24,"Please Input")))</f>
        <v>N/A</v>
      </c>
      <c r="M27" s="171" cm="1">
        <f t="array" ref="M27">IFERROR(ROUND(IF($C27="",0,IF($C27="PD",PD_year1_sal,$E27*$F27)),0),0)</f>
        <v>0</v>
      </c>
      <c r="N27" s="171" cm="1">
        <f t="array" ref="N27">IFERROR(ROUND(IF($C27="",0,IF($C27="PD",PD_year2_sal,IF(grant_term=24,$I27*$J27,0))),0),0)</f>
        <v>0</v>
      </c>
      <c r="O27" s="9"/>
      <c r="P27" s="171">
        <f t="shared" si="11"/>
        <v>0</v>
      </c>
      <c r="Q27" s="9"/>
      <c r="R27" s="171">
        <f t="shared" si="12"/>
        <v>0</v>
      </c>
      <c r="S27" s="171">
        <f t="shared" si="13"/>
        <v>0</v>
      </c>
      <c r="T27" s="9"/>
      <c r="U27" s="171">
        <f t="shared" si="14"/>
        <v>0</v>
      </c>
      <c r="V27" s="9"/>
      <c r="W27" s="171">
        <f t="shared" si="15"/>
        <v>0</v>
      </c>
      <c r="X27" s="171" t="str">
        <f>IFERROR(IF(grant_term=12,"N/A",N27+S27),0)</f>
        <v>N/A</v>
      </c>
      <c r="Y27" s="9"/>
      <c r="Z27" s="171">
        <f t="shared" si="16"/>
        <v>0</v>
      </c>
    </row>
    <row r="28" spans="1:26" ht="15" hidden="1" outlineLevel="1" x14ac:dyDescent="0.25">
      <c r="A28" s="5" t="s">
        <v>36</v>
      </c>
      <c r="B28" s="32"/>
      <c r="C28" s="33"/>
      <c r="E28" s="37"/>
      <c r="F28" s="36"/>
      <c r="G28" s="186"/>
      <c r="I28" s="38" t="str">
        <f>IF(grant_term="","",IF(grant_term=12,"N/A",IF(grant_term=24,"Please Input")))</f>
        <v>N/A</v>
      </c>
      <c r="J28" s="39" t="str">
        <f>IF(grant_term="","",IF(grant_term=12,"N/A",IF(grant_term=24,"Please Input")))</f>
        <v>N/A</v>
      </c>
      <c r="K28" s="47" t="str">
        <f>IF(grant_term="","",IF(grant_term=12,"N/A",IF(grant_term=24,"Please Input")))</f>
        <v>N/A</v>
      </c>
      <c r="M28" s="171" cm="1">
        <f t="array" ref="M28">IFERROR(ROUND(IF($C28="",0,IF($C28="PD",PD_year1_sal,$E28*$F28)),0),0)</f>
        <v>0</v>
      </c>
      <c r="N28" s="171" cm="1">
        <f t="array" ref="N28">IFERROR(ROUND(IF($C28="",0,IF($C28="PD",PD_year2_sal,IF(grant_term=24,$I28*$J28,0))),0),0)</f>
        <v>0</v>
      </c>
      <c r="O28" s="9"/>
      <c r="P28" s="171">
        <f t="shared" si="11"/>
        <v>0</v>
      </c>
      <c r="Q28" s="9"/>
      <c r="R28" s="171">
        <f t="shared" si="12"/>
        <v>0</v>
      </c>
      <c r="S28" s="171">
        <f t="shared" si="13"/>
        <v>0</v>
      </c>
      <c r="T28" s="9"/>
      <c r="U28" s="171">
        <f t="shared" si="14"/>
        <v>0</v>
      </c>
      <c r="V28" s="9"/>
      <c r="W28" s="171">
        <f t="shared" si="15"/>
        <v>0</v>
      </c>
      <c r="X28" s="171" t="str">
        <f>IFERROR(IF(grant_term=12,"N/A",N28+S28),0)</f>
        <v>N/A</v>
      </c>
      <c r="Y28" s="9"/>
      <c r="Z28" s="171">
        <f t="shared" si="16"/>
        <v>0</v>
      </c>
    </row>
    <row r="29" spans="1:26" ht="6" customHeight="1" collapsed="1" x14ac:dyDescent="0.2">
      <c r="C29" s="19"/>
      <c r="M29" s="9"/>
      <c r="N29" s="9"/>
      <c r="O29" s="9"/>
      <c r="P29" s="9"/>
      <c r="Q29" s="9"/>
      <c r="R29" s="9"/>
      <c r="S29" s="9"/>
      <c r="T29" s="9"/>
      <c r="U29" s="9"/>
      <c r="V29" s="9"/>
      <c r="W29" s="9"/>
      <c r="X29" s="9"/>
      <c r="Y29" s="9"/>
      <c r="Z29" s="9"/>
    </row>
    <row r="30" spans="1:26" s="1" customFormat="1" ht="15" x14ac:dyDescent="0.25">
      <c r="A30" s="172" t="s">
        <v>275</v>
      </c>
      <c r="B30" s="173"/>
      <c r="C30" s="174"/>
      <c r="D30" s="173"/>
      <c r="E30" s="173"/>
      <c r="F30" s="173"/>
      <c r="G30" s="173"/>
      <c r="H30" s="173"/>
      <c r="I30" s="173"/>
      <c r="J30" s="173"/>
      <c r="K30" s="175"/>
      <c r="M30" s="171">
        <f>SUBTOTAL(9,M23:M29)</f>
        <v>0</v>
      </c>
      <c r="N30" s="171">
        <f>SUBTOTAL(9,N23:N29)</f>
        <v>0</v>
      </c>
      <c r="O30" s="12"/>
      <c r="P30" s="171">
        <f>SUM(P23:P29)</f>
        <v>0</v>
      </c>
      <c r="Q30" s="12"/>
      <c r="R30" s="171">
        <f>SUBTOTAL(9,R23:R29)</f>
        <v>0</v>
      </c>
      <c r="S30" s="171">
        <f>SUBTOTAL(9,S23:S29)</f>
        <v>0</v>
      </c>
      <c r="T30" s="12"/>
      <c r="U30" s="171">
        <f>SUM(U23:U29)</f>
        <v>0</v>
      </c>
      <c r="V30" s="12"/>
      <c r="W30" s="171">
        <f>SUBTOTAL(9,W23:W29)</f>
        <v>0</v>
      </c>
      <c r="X30" s="171">
        <f>SUBTOTAL(9,X23:X29)</f>
        <v>0</v>
      </c>
      <c r="Y30" s="12"/>
      <c r="Z30" s="171">
        <f>SUBTOTAL(9,Z23:Z29)</f>
        <v>0</v>
      </c>
    </row>
    <row r="31" spans="1:26" x14ac:dyDescent="0.2">
      <c r="C31" s="19"/>
      <c r="E31" s="23"/>
      <c r="F31" s="24"/>
      <c r="M31" s="9"/>
      <c r="N31" s="9"/>
      <c r="O31" s="9"/>
      <c r="P31" s="9"/>
      <c r="Q31" s="9"/>
      <c r="R31" s="9"/>
      <c r="S31" s="9"/>
      <c r="T31" s="9"/>
      <c r="U31" s="9"/>
      <c r="V31" s="9"/>
      <c r="W31" s="9"/>
      <c r="X31" s="9"/>
      <c r="Y31" s="9"/>
      <c r="Z31" s="9"/>
    </row>
    <row r="32" spans="1:26" ht="25.5" x14ac:dyDescent="0.2">
      <c r="A32" s="26" t="s">
        <v>37</v>
      </c>
      <c r="B32" s="26" t="s">
        <v>316</v>
      </c>
      <c r="C32" s="22" t="s">
        <v>38</v>
      </c>
      <c r="D32" s="1"/>
      <c r="E32" s="18" t="s">
        <v>39</v>
      </c>
      <c r="F32" s="18" t="s">
        <v>40</v>
      </c>
      <c r="G32" s="18" t="str">
        <f>"Fringe Rate (Max "&amp;TEXT(Max_FR, "#%")&amp;")"</f>
        <v>Fringe Rate (Max 40%)</v>
      </c>
      <c r="H32" s="1"/>
      <c r="I32" s="18" t="s">
        <v>39</v>
      </c>
      <c r="J32" s="18" t="s">
        <v>40</v>
      </c>
      <c r="K32" s="18" t="str">
        <f>"Fringe Rate (Max "&amp;TEXT(Max_FR, "#%")&amp;")"</f>
        <v>Fringe Rate (Max 40%)</v>
      </c>
      <c r="M32" s="9"/>
      <c r="N32" s="9"/>
      <c r="O32" s="9"/>
      <c r="P32" s="9"/>
      <c r="Q32" s="9"/>
      <c r="R32" s="9"/>
      <c r="S32" s="9"/>
      <c r="T32" s="9"/>
      <c r="U32" s="9"/>
      <c r="V32" s="9"/>
      <c r="W32" s="9"/>
      <c r="X32" s="9"/>
      <c r="Y32" s="9"/>
      <c r="Z32" s="9"/>
    </row>
    <row r="33" spans="1:26" ht="15" x14ac:dyDescent="0.25">
      <c r="A33" s="5" t="s">
        <v>41</v>
      </c>
      <c r="B33" s="34" t="s">
        <v>42</v>
      </c>
      <c r="C33" s="33"/>
      <c r="E33" s="35"/>
      <c r="F33" s="185"/>
      <c r="G33" s="186"/>
      <c r="I33" s="38" t="str">
        <f>IF(grant_term="","",IF(grant_term=12,"N/A",IF(grant_term=24,"Please Input")))</f>
        <v>N/A</v>
      </c>
      <c r="J33" s="185" t="str">
        <f>IF(grant_term="","",IF(grant_term=12,"N/A",IF(grant_term=24,"Please Input")))</f>
        <v>N/A</v>
      </c>
      <c r="K33" s="47" t="str">
        <f>IF(grant_term="","",IF(grant_term=12,"N/A",IF(grant_term=24,"Please Input")))</f>
        <v>N/A</v>
      </c>
      <c r="M33" s="170">
        <f t="shared" ref="M33:M40" si="17">ROUND($E33*$F33,0)</f>
        <v>0</v>
      </c>
      <c r="N33" s="170">
        <f>IFERROR(ROUND(IF(grant_term=12,"N/A",$I33*$J33),0),0)</f>
        <v>0</v>
      </c>
      <c r="O33" s="9"/>
      <c r="P33" s="170">
        <f t="shared" ref="P33:P40" si="18">SUBTOTAL(9,M33:O33)</f>
        <v>0</v>
      </c>
      <c r="Q33" s="9"/>
      <c r="R33" s="170">
        <f>IFERROR(ROUND(M33*G33,0),0)</f>
        <v>0</v>
      </c>
      <c r="S33" s="170">
        <f t="shared" ref="S33:S40" si="19">IFERROR(ROUND(N33*K33,0),0)</f>
        <v>0</v>
      </c>
      <c r="T33" s="9"/>
      <c r="U33" s="170">
        <f t="shared" ref="U33:U40" si="20">SUBTOTAL(9,R33:T33)</f>
        <v>0</v>
      </c>
      <c r="V33" s="9"/>
      <c r="W33" s="170">
        <f t="shared" ref="W33:W40" si="21">M33+R33</f>
        <v>0</v>
      </c>
      <c r="X33" s="170" t="str">
        <f>IFERROR(IF(grant_term=12,"N/A",N33+S33),0)</f>
        <v>N/A</v>
      </c>
      <c r="Y33" s="9"/>
      <c r="Z33" s="170">
        <f>SUM(W33:Y33)</f>
        <v>0</v>
      </c>
    </row>
    <row r="34" spans="1:26" ht="15" x14ac:dyDescent="0.25">
      <c r="A34" s="5" t="s">
        <v>43</v>
      </c>
      <c r="B34" s="34" t="s">
        <v>42</v>
      </c>
      <c r="C34" s="33"/>
      <c r="E34" s="35"/>
      <c r="F34" s="185"/>
      <c r="G34" s="186"/>
      <c r="I34" s="38" t="str">
        <f>IF(grant_term="","",IF(grant_term=12,"N/A",IF(grant_term=24,"Please Input")))</f>
        <v>N/A</v>
      </c>
      <c r="J34" s="185" t="str">
        <f>IF(grant_term="","",IF(grant_term=12,"N/A",IF(grant_term=24,"Please Input")))</f>
        <v>N/A</v>
      </c>
      <c r="K34" s="47" t="str">
        <f>IF(grant_term="","",IF(grant_term=12,"N/A",IF(grant_term=24,"Please Input")))</f>
        <v>N/A</v>
      </c>
      <c r="M34" s="171">
        <f t="shared" si="17"/>
        <v>0</v>
      </c>
      <c r="N34" s="171">
        <f>IFERROR(ROUND(IF(grant_term=12,"N/A",$I34*$J34),0),0)</f>
        <v>0</v>
      </c>
      <c r="O34" s="9"/>
      <c r="P34" s="171">
        <f t="shared" si="18"/>
        <v>0</v>
      </c>
      <c r="Q34" s="9"/>
      <c r="R34" s="171">
        <f t="shared" ref="R34:R40" si="22">IFERROR(ROUND(M34*G34,0),0)</f>
        <v>0</v>
      </c>
      <c r="S34" s="171">
        <f t="shared" si="19"/>
        <v>0</v>
      </c>
      <c r="T34" s="9"/>
      <c r="U34" s="171">
        <f t="shared" si="20"/>
        <v>0</v>
      </c>
      <c r="V34" s="9"/>
      <c r="W34" s="171">
        <f t="shared" si="21"/>
        <v>0</v>
      </c>
      <c r="X34" s="171" t="str">
        <f>IFERROR(IF(grant_term=12,"N/A",N34+S34),0)</f>
        <v>N/A</v>
      </c>
      <c r="Y34" s="9"/>
      <c r="Z34" s="171">
        <f t="shared" ref="Z34:Z40" si="23">SUM(W34:Y34)</f>
        <v>0</v>
      </c>
    </row>
    <row r="35" spans="1:26" ht="15" x14ac:dyDescent="0.25">
      <c r="A35" s="5" t="s">
        <v>44</v>
      </c>
      <c r="B35" s="34" t="s">
        <v>42</v>
      </c>
      <c r="C35" s="33"/>
      <c r="E35" s="35"/>
      <c r="F35" s="185"/>
      <c r="G35" s="186"/>
      <c r="I35" s="38" t="str">
        <f>IF(grant_term="","",IF(grant_term=12,"N/A",IF(grant_term=24,"Please Input")))</f>
        <v>N/A</v>
      </c>
      <c r="J35" s="185" t="str">
        <f>IF(grant_term="","",IF(grant_term=12,"N/A",IF(grant_term=24,"Please Input")))</f>
        <v>N/A</v>
      </c>
      <c r="K35" s="47" t="str">
        <f>IF(grant_term="","",IF(grant_term=12,"N/A",IF(grant_term=24,"Please Input")))</f>
        <v>N/A</v>
      </c>
      <c r="M35" s="171">
        <f t="shared" si="17"/>
        <v>0</v>
      </c>
      <c r="N35" s="171">
        <f>IFERROR(ROUND(IF(grant_term=12,"N/A",$I35*$J35),0),0)</f>
        <v>0</v>
      </c>
      <c r="O35" s="9"/>
      <c r="P35" s="171">
        <f t="shared" si="18"/>
        <v>0</v>
      </c>
      <c r="Q35" s="9"/>
      <c r="R35" s="171">
        <f t="shared" si="22"/>
        <v>0</v>
      </c>
      <c r="S35" s="171">
        <f t="shared" si="19"/>
        <v>0</v>
      </c>
      <c r="T35" s="9"/>
      <c r="U35" s="171">
        <f t="shared" si="20"/>
        <v>0</v>
      </c>
      <c r="V35" s="9"/>
      <c r="W35" s="171">
        <f t="shared" si="21"/>
        <v>0</v>
      </c>
      <c r="X35" s="171" t="str">
        <f>IFERROR(IF(grant_term=12,"N/A",N35+S35),0)</f>
        <v>N/A</v>
      </c>
      <c r="Y35" s="9"/>
      <c r="Z35" s="171">
        <f t="shared" si="23"/>
        <v>0</v>
      </c>
    </row>
    <row r="36" spans="1:26" ht="15" x14ac:dyDescent="0.25">
      <c r="A36" s="5" t="s">
        <v>45</v>
      </c>
      <c r="B36" s="34" t="s">
        <v>42</v>
      </c>
      <c r="C36" s="33"/>
      <c r="E36" s="35"/>
      <c r="F36" s="185"/>
      <c r="G36" s="186"/>
      <c r="I36" s="38" t="str">
        <f>IF(grant_term="","",IF(grant_term=12,"N/A",IF(grant_term=24,"Please Input")))</f>
        <v>N/A</v>
      </c>
      <c r="J36" s="185" t="str">
        <f>IF(grant_term="","",IF(grant_term=12,"N/A",IF(grant_term=24,"Please Input")))</f>
        <v>N/A</v>
      </c>
      <c r="K36" s="47" t="str">
        <f>IF(grant_term="","",IF(grant_term=12,"N/A",IF(grant_term=24,"Please Input")))</f>
        <v>N/A</v>
      </c>
      <c r="M36" s="171">
        <f t="shared" si="17"/>
        <v>0</v>
      </c>
      <c r="N36" s="171">
        <f>IFERROR(ROUND(IF(grant_term=12,"N/A",$I36*$J36),0),0)</f>
        <v>0</v>
      </c>
      <c r="O36" s="9"/>
      <c r="P36" s="171">
        <f t="shared" si="18"/>
        <v>0</v>
      </c>
      <c r="Q36" s="9"/>
      <c r="R36" s="171">
        <f t="shared" si="22"/>
        <v>0</v>
      </c>
      <c r="S36" s="171">
        <f t="shared" si="19"/>
        <v>0</v>
      </c>
      <c r="T36" s="9"/>
      <c r="U36" s="171">
        <f t="shared" si="20"/>
        <v>0</v>
      </c>
      <c r="V36" s="9"/>
      <c r="W36" s="171">
        <f t="shared" si="21"/>
        <v>0</v>
      </c>
      <c r="X36" s="171" t="str">
        <f>IFERROR(IF(grant_term=12,"N/A",N36+S36),0)</f>
        <v>N/A</v>
      </c>
      <c r="Y36" s="9"/>
      <c r="Z36" s="171">
        <f t="shared" si="23"/>
        <v>0</v>
      </c>
    </row>
    <row r="37" spans="1:26" ht="15" hidden="1" outlineLevel="1" x14ac:dyDescent="0.25">
      <c r="A37" s="5" t="s">
        <v>46</v>
      </c>
      <c r="B37" s="34" t="s">
        <v>42</v>
      </c>
      <c r="C37" s="33"/>
      <c r="E37" s="35"/>
      <c r="F37" s="185"/>
      <c r="G37" s="186"/>
      <c r="I37" s="38" t="str">
        <f>IF(grant_term="","",IF(grant_term=12,"N/A",IF(grant_term=24,"Please Input")))</f>
        <v>N/A</v>
      </c>
      <c r="J37" s="185" t="str">
        <f>IF(grant_term="","",IF(grant_term=12,"N/A",IF(grant_term=24,"Please Input")))</f>
        <v>N/A</v>
      </c>
      <c r="K37" s="47" t="str">
        <f>IF(grant_term="","",IF(grant_term=12,"N/A",IF(grant_term=24,"Please Input")))</f>
        <v>N/A</v>
      </c>
      <c r="M37" s="171">
        <f t="shared" si="17"/>
        <v>0</v>
      </c>
      <c r="N37" s="171">
        <f>IFERROR(ROUND(IF(grant_term=12,"N/A",$I37*$J37),0),0)</f>
        <v>0</v>
      </c>
      <c r="O37" s="9"/>
      <c r="P37" s="171">
        <f t="shared" si="18"/>
        <v>0</v>
      </c>
      <c r="Q37" s="9"/>
      <c r="R37" s="171">
        <f t="shared" si="22"/>
        <v>0</v>
      </c>
      <c r="S37" s="171">
        <f t="shared" si="19"/>
        <v>0</v>
      </c>
      <c r="T37" s="9"/>
      <c r="U37" s="171">
        <f t="shared" si="20"/>
        <v>0</v>
      </c>
      <c r="V37" s="9"/>
      <c r="W37" s="171">
        <f t="shared" si="21"/>
        <v>0</v>
      </c>
      <c r="X37" s="171" t="str">
        <f>IFERROR(IF(grant_term=12,"N/A",N37+S37),0)</f>
        <v>N/A</v>
      </c>
      <c r="Y37" s="9"/>
      <c r="Z37" s="171">
        <f t="shared" si="23"/>
        <v>0</v>
      </c>
    </row>
    <row r="38" spans="1:26" ht="15" hidden="1" outlineLevel="1" x14ac:dyDescent="0.25">
      <c r="A38" s="5" t="s">
        <v>47</v>
      </c>
      <c r="B38" s="34" t="s">
        <v>42</v>
      </c>
      <c r="C38" s="33"/>
      <c r="E38" s="35"/>
      <c r="F38" s="185"/>
      <c r="G38" s="186"/>
      <c r="I38" s="38" t="str">
        <f>IF(grant_term="","",IF(grant_term=12,"N/A",IF(grant_term=24,"Please Input")))</f>
        <v>N/A</v>
      </c>
      <c r="J38" s="185" t="str">
        <f>IF(grant_term="","",IF(grant_term=12,"N/A",IF(grant_term=24,"Please Input")))</f>
        <v>N/A</v>
      </c>
      <c r="K38" s="47" t="str">
        <f>IF(grant_term="","",IF(grant_term=12,"N/A",IF(grant_term=24,"Please Input")))</f>
        <v>N/A</v>
      </c>
      <c r="M38" s="171">
        <f t="shared" si="17"/>
        <v>0</v>
      </c>
      <c r="N38" s="171">
        <f>IFERROR(ROUND(IF(grant_term=12,"N/A",$I38*$J38),0),0)</f>
        <v>0</v>
      </c>
      <c r="O38" s="9"/>
      <c r="P38" s="171">
        <f t="shared" si="18"/>
        <v>0</v>
      </c>
      <c r="Q38" s="9"/>
      <c r="R38" s="171">
        <f t="shared" si="22"/>
        <v>0</v>
      </c>
      <c r="S38" s="171">
        <f t="shared" si="19"/>
        <v>0</v>
      </c>
      <c r="T38" s="9"/>
      <c r="U38" s="171">
        <f t="shared" si="20"/>
        <v>0</v>
      </c>
      <c r="V38" s="9"/>
      <c r="W38" s="171">
        <f t="shared" si="21"/>
        <v>0</v>
      </c>
      <c r="X38" s="171" t="str">
        <f>IFERROR(IF(grant_term=12,"N/A",N38+S38),0)</f>
        <v>N/A</v>
      </c>
      <c r="Y38" s="9"/>
      <c r="Z38" s="171">
        <f t="shared" si="23"/>
        <v>0</v>
      </c>
    </row>
    <row r="39" spans="1:26" ht="15" hidden="1" outlineLevel="1" x14ac:dyDescent="0.25">
      <c r="A39" s="5" t="s">
        <v>48</v>
      </c>
      <c r="B39" s="34" t="s">
        <v>42</v>
      </c>
      <c r="C39" s="33"/>
      <c r="E39" s="35"/>
      <c r="F39" s="185"/>
      <c r="G39" s="186"/>
      <c r="I39" s="38" t="str">
        <f>IF(grant_term="","",IF(grant_term=12,"N/A",IF(grant_term=24,"Please Input")))</f>
        <v>N/A</v>
      </c>
      <c r="J39" s="185" t="str">
        <f>IF(grant_term="","",IF(grant_term=12,"N/A",IF(grant_term=24,"Please Input")))</f>
        <v>N/A</v>
      </c>
      <c r="K39" s="47" t="str">
        <f>IF(grant_term="","",IF(grant_term=12,"N/A",IF(grant_term=24,"Please Input")))</f>
        <v>N/A</v>
      </c>
      <c r="M39" s="171">
        <f t="shared" si="17"/>
        <v>0</v>
      </c>
      <c r="N39" s="171">
        <f>IFERROR(ROUND(IF(grant_term=12,"N/A",$I39*$J39),0),0)</f>
        <v>0</v>
      </c>
      <c r="O39" s="9"/>
      <c r="P39" s="171">
        <f t="shared" si="18"/>
        <v>0</v>
      </c>
      <c r="Q39" s="9"/>
      <c r="R39" s="171">
        <f t="shared" si="22"/>
        <v>0</v>
      </c>
      <c r="S39" s="171">
        <f t="shared" si="19"/>
        <v>0</v>
      </c>
      <c r="T39" s="9"/>
      <c r="U39" s="171">
        <f t="shared" si="20"/>
        <v>0</v>
      </c>
      <c r="V39" s="9"/>
      <c r="W39" s="171">
        <f t="shared" si="21"/>
        <v>0</v>
      </c>
      <c r="X39" s="171" t="str">
        <f>IFERROR(IF(grant_term=12,"N/A",N39+S39),0)</f>
        <v>N/A</v>
      </c>
      <c r="Y39" s="9"/>
      <c r="Z39" s="171">
        <f t="shared" si="23"/>
        <v>0</v>
      </c>
    </row>
    <row r="40" spans="1:26" ht="15" hidden="1" outlineLevel="1" x14ac:dyDescent="0.25">
      <c r="A40" s="5" t="s">
        <v>49</v>
      </c>
      <c r="B40" s="34" t="s">
        <v>42</v>
      </c>
      <c r="C40" s="33"/>
      <c r="D40" s="8" t="s">
        <v>213</v>
      </c>
      <c r="E40" s="35"/>
      <c r="F40" s="185"/>
      <c r="G40" s="186"/>
      <c r="H40" s="8" t="s">
        <v>213</v>
      </c>
      <c r="I40" s="38" t="str">
        <f>IF(grant_term="","",IF(grant_term=12,"N/A",IF(grant_term=24,"Please Input")))</f>
        <v>N/A</v>
      </c>
      <c r="J40" s="185" t="str">
        <f>IF(grant_term="","",IF(grant_term=12,"N/A",IF(grant_term=24,"Please Input")))</f>
        <v>N/A</v>
      </c>
      <c r="K40" s="47" t="str">
        <f>IF(grant_term="","",IF(grant_term=12,"N/A",IF(grant_term=24,"Please Input")))</f>
        <v>N/A</v>
      </c>
      <c r="M40" s="171">
        <f t="shared" si="17"/>
        <v>0</v>
      </c>
      <c r="N40" s="171">
        <f>IFERROR(ROUND(IF(grant_term=12,"N/A",$I40*$J40),0),0)</f>
        <v>0</v>
      </c>
      <c r="O40" s="9"/>
      <c r="P40" s="171">
        <f t="shared" si="18"/>
        <v>0</v>
      </c>
      <c r="Q40" s="9"/>
      <c r="R40" s="171">
        <f t="shared" si="22"/>
        <v>0</v>
      </c>
      <c r="S40" s="171">
        <f t="shared" si="19"/>
        <v>0</v>
      </c>
      <c r="T40" s="9"/>
      <c r="U40" s="171">
        <f t="shared" si="20"/>
        <v>0</v>
      </c>
      <c r="V40" s="9"/>
      <c r="W40" s="171">
        <f t="shared" si="21"/>
        <v>0</v>
      </c>
      <c r="X40" s="171" t="str">
        <f>IFERROR(IF(grant_term=12,"N/A",N40+S40),0)</f>
        <v>N/A</v>
      </c>
      <c r="Y40" s="9"/>
      <c r="Z40" s="171">
        <f t="shared" si="23"/>
        <v>0</v>
      </c>
    </row>
    <row r="41" spans="1:26" ht="6.75" customHeight="1" collapsed="1" x14ac:dyDescent="0.2">
      <c r="C41" s="19"/>
      <c r="M41" s="9"/>
      <c r="N41" s="9"/>
      <c r="O41" s="9"/>
      <c r="P41" s="9"/>
      <c r="Q41" s="9"/>
      <c r="R41" s="9"/>
      <c r="S41" s="9"/>
      <c r="T41" s="9"/>
      <c r="U41" s="9"/>
      <c r="V41" s="9"/>
      <c r="W41" s="9"/>
      <c r="X41" s="9"/>
      <c r="Y41" s="9"/>
      <c r="Z41" s="9"/>
    </row>
    <row r="42" spans="1:26" ht="15" x14ac:dyDescent="0.25">
      <c r="A42" s="172" t="s">
        <v>50</v>
      </c>
      <c r="B42" s="176"/>
      <c r="C42" s="176"/>
      <c r="D42" s="176"/>
      <c r="E42" s="176"/>
      <c r="F42" s="176"/>
      <c r="G42" s="176"/>
      <c r="H42" s="176"/>
      <c r="I42" s="176"/>
      <c r="J42" s="176"/>
      <c r="K42" s="176"/>
      <c r="M42" s="171">
        <f>SUBTOTAL(9,M33:M41)</f>
        <v>0</v>
      </c>
      <c r="N42" s="171">
        <f>SUBTOTAL(9,N33:N41)</f>
        <v>0</v>
      </c>
      <c r="O42" s="9"/>
      <c r="P42" s="171">
        <f>SUM(P33:P41)</f>
        <v>0</v>
      </c>
      <c r="Q42" s="9"/>
      <c r="R42" s="171">
        <f>SUBTOTAL(9,R33:R41)</f>
        <v>0</v>
      </c>
      <c r="S42" s="171">
        <f>SUBTOTAL(9,S33:S41)</f>
        <v>0</v>
      </c>
      <c r="T42" s="9"/>
      <c r="U42" s="171">
        <f>SUM(U33:U41)</f>
        <v>0</v>
      </c>
      <c r="V42" s="9"/>
      <c r="W42" s="171">
        <f>SUBTOTAL(9,W33:W41)</f>
        <v>0</v>
      </c>
      <c r="X42" s="171">
        <f>SUBTOTAL(9,X33:X41)</f>
        <v>0</v>
      </c>
      <c r="Y42" s="9"/>
      <c r="Z42" s="171">
        <f>SUBTOTAL(9,Z33:Z41)</f>
        <v>0</v>
      </c>
    </row>
    <row r="43" spans="1:26" ht="6" customHeight="1" x14ac:dyDescent="0.2">
      <c r="A43" s="15"/>
      <c r="M43" s="9"/>
      <c r="N43" s="9"/>
      <c r="O43" s="9"/>
      <c r="P43" s="9"/>
      <c r="Q43" s="9"/>
      <c r="R43" s="9"/>
      <c r="S43" s="9"/>
      <c r="T43" s="9"/>
      <c r="U43" s="9"/>
      <c r="V43" s="9"/>
      <c r="W43" s="9"/>
      <c r="X43" s="9"/>
      <c r="Y43" s="9"/>
      <c r="Z43" s="9"/>
    </row>
    <row r="44" spans="1:26" ht="15.75" thickBot="1" x14ac:dyDescent="0.3">
      <c r="A44" s="172" t="s">
        <v>322</v>
      </c>
      <c r="B44" s="176"/>
      <c r="C44" s="176"/>
      <c r="D44" s="176"/>
      <c r="E44" s="176"/>
      <c r="F44" s="176"/>
      <c r="G44" s="176"/>
      <c r="H44" s="176"/>
      <c r="I44" s="176"/>
      <c r="J44" s="176"/>
      <c r="K44" s="176"/>
      <c r="M44" s="44">
        <f>SUBTOTAL(9,M9:M43)</f>
        <v>0</v>
      </c>
      <c r="N44" s="44">
        <f>SUBTOTAL(9,N9:N43)</f>
        <v>0</v>
      </c>
      <c r="O44" s="9"/>
      <c r="P44" s="44">
        <f>SUBTOTAL(9,P9:P43)</f>
        <v>0</v>
      </c>
      <c r="Q44" s="9"/>
      <c r="R44" s="44">
        <f>SUBTOTAL(9,R9:R43)</f>
        <v>0</v>
      </c>
      <c r="S44" s="44">
        <f>SUBTOTAL(9,S9:S43)</f>
        <v>0</v>
      </c>
      <c r="T44" s="9"/>
      <c r="U44" s="44">
        <f>SUBTOTAL(9,U9:U43)</f>
        <v>0</v>
      </c>
      <c r="V44" s="9"/>
      <c r="W44" s="44">
        <f>SUBTOTAL(9,W9:W43)</f>
        <v>0</v>
      </c>
      <c r="X44" s="44">
        <f>SUBTOTAL(9,X9:X43)</f>
        <v>0</v>
      </c>
      <c r="Y44" s="9"/>
      <c r="Z44" s="44">
        <f>SUBTOTAL(9,Z9:Z43)</f>
        <v>0</v>
      </c>
    </row>
    <row r="45" spans="1:26" ht="13.5" thickTop="1" x14ac:dyDescent="0.2">
      <c r="A45" s="15"/>
      <c r="B45" s="8"/>
      <c r="C45" s="46"/>
      <c r="M45" s="9"/>
      <c r="N45" s="9"/>
      <c r="O45" s="9"/>
      <c r="P45" s="9"/>
      <c r="Q45" s="9"/>
      <c r="R45" s="9"/>
      <c r="S45" s="9"/>
      <c r="T45" s="9"/>
      <c r="U45" s="9"/>
      <c r="V45" s="9"/>
      <c r="W45" s="9"/>
      <c r="X45" s="9"/>
      <c r="Y45" s="9"/>
      <c r="Z45" s="9"/>
    </row>
    <row r="46" spans="1:26" ht="15.75" thickBot="1" x14ac:dyDescent="0.3">
      <c r="A46" s="172" t="s">
        <v>51</v>
      </c>
      <c r="B46" s="176"/>
      <c r="C46" s="176"/>
      <c r="D46" s="176"/>
      <c r="E46" s="176"/>
      <c r="F46" s="176"/>
      <c r="G46" s="176"/>
      <c r="H46" s="176"/>
      <c r="I46" s="176"/>
      <c r="J46" s="176"/>
      <c r="K46" s="176"/>
      <c r="M46" s="44">
        <f>ROUND(M44*ind_cost_rate,0)</f>
        <v>0</v>
      </c>
      <c r="N46" s="44">
        <f>ROUND(N44*ind_cost_rate,0)</f>
        <v>0</v>
      </c>
      <c r="O46" s="9"/>
      <c r="P46" s="44">
        <f>SUBTOTAL(9,M46:O46)</f>
        <v>0</v>
      </c>
      <c r="Q46" s="9"/>
      <c r="R46" s="44">
        <f>ROUND(R44*ind_cost_rate,0)</f>
        <v>0</v>
      </c>
      <c r="S46" s="44">
        <f>ROUND(S44*ind_cost_rate,0)</f>
        <v>0</v>
      </c>
      <c r="T46" s="9"/>
      <c r="U46" s="44">
        <f>SUBTOTAL(9,R46:T46)</f>
        <v>0</v>
      </c>
      <c r="V46" s="9"/>
      <c r="W46" s="44">
        <f>IFERROR(M46+R46,0)</f>
        <v>0</v>
      </c>
      <c r="X46" s="44" t="str">
        <f>IFERROR(IF(grant_term=12,"N/A",N46+S46),0)</f>
        <v>N/A</v>
      </c>
      <c r="Y46" s="9"/>
      <c r="Z46" s="44">
        <f>SUM(W46:Y46)</f>
        <v>0</v>
      </c>
    </row>
    <row r="47" spans="1:26" ht="13.5" thickTop="1" x14ac:dyDescent="0.2"/>
  </sheetData>
  <sheetProtection algorithmName="SHA-512" hashValue="PYAOZ0zOx+H4Ff+vCWscY64jXThE2v6n6Auxk2NEgfe9n8MmvWKMOS1zEOa965ZTCKVX8rPbl1Jt3I0xVvIT0A==" saltValue="MBvhyPiHhoQ159nTCuOxJw==" spinCount="100000" sheet="1" objects="1" scenarios="1"/>
  <dataValidations count="5">
    <dataValidation type="decimal" allowBlank="1" showInputMessage="1" showErrorMessage="1" errorTitle="Fringe Rate Error" error="Fringe rate must be between 0 and 40%." sqref="G9:G11 G23:G28 G33:G40 K33:K40 K23:K28 K9:K11 G16:G18 K16:K18" xr:uid="{BC2AD0A2-A4CC-403C-8419-B94A6144E25E}">
      <formula1>0</formula1>
      <formula2>Max_FR</formula2>
    </dataValidation>
    <dataValidation type="list" allowBlank="1" showInputMessage="1" showErrorMessage="1" sqref="C33:C40" xr:uid="{499E4185-A2B8-45DE-BC5A-F38EB781962C}">
      <formula1>"Graduate, Undergrad"</formula1>
    </dataValidation>
    <dataValidation type="list" allowBlank="1" showInputMessage="1" showErrorMessage="1" sqref="C23:C28" xr:uid="{2B8F7464-9543-4056-976D-8FAE87E64F5C}">
      <formula1>"PD,NPD"</formula1>
    </dataValidation>
    <dataValidation type="list" allowBlank="1" showInputMessage="1" showErrorMessage="1" sqref="C9:C11" xr:uid="{0AFBF4F5-E06C-4AC5-AD71-02E2C74F8866}">
      <formula1>"TT, NT, PD"</formula1>
    </dataValidation>
    <dataValidation type="whole" allowBlank="1" showInputMessage="1" showErrorMessage="1" errorTitle="Salary Budget" error="RSF does not allow budgeting for salaries in excess of $300,000." sqref="E9:E11 I16:I18 E16:E18 I9:I11" xr:uid="{2D32ECDB-C3D6-482F-8DA9-77DC1EC0E36C}">
      <formula1>0</formula1>
      <formula2>Sal_Cap_Gen</formula2>
    </dataValidation>
  </dataValidations>
  <printOptions horizontalCentered="1"/>
  <pageMargins left="0.25" right="0.25" top="0.1" bottom="0.5" header="0.3" footer="0.3"/>
  <pageSetup scale="88" fitToWidth="2" fitToHeight="0" pageOrder="overThenDown" orientation="landscape" r:id="rId1"/>
  <headerFooter>
    <oddFooter>&amp;C&amp;A&amp;R&amp;P/&amp;N</oddFooter>
  </headerFooter>
  <rowBreaks count="1" manualBreakCount="1">
    <brk id="47" max="25" man="1"/>
  </rowBreaks>
  <colBreaks count="1" manualBreakCount="1">
    <brk id="12" max="4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D23E-2246-437A-89A3-7CF30920917D}">
  <sheetPr>
    <tabColor rgb="FFCFDEAC"/>
    <outlinePr showOutlineSymbols="0"/>
    <pageSetUpPr fitToPage="1"/>
  </sheetPr>
  <dimension ref="A1:Z90"/>
  <sheetViews>
    <sheetView showOutlineSymbols="0" zoomScale="90" zoomScaleNormal="90" zoomScaleSheetLayoutView="100" workbookViewId="0">
      <selection activeCell="A7" sqref="A7"/>
    </sheetView>
  </sheetViews>
  <sheetFormatPr defaultColWidth="8.85546875" defaultRowHeight="12.75" outlineLevelRow="1" outlineLevelCol="1" x14ac:dyDescent="0.2"/>
  <cols>
    <col min="1" max="1" width="42.42578125" customWidth="1"/>
    <col min="2" max="2" width="17.5703125" customWidth="1"/>
    <col min="3" max="3" width="11.42578125" customWidth="1"/>
    <col min="4" max="4" width="2.5703125" customWidth="1"/>
    <col min="5" max="7" width="11.7109375" customWidth="1"/>
    <col min="8" max="8" width="2.5703125" customWidth="1" outlineLevel="1"/>
    <col min="9" max="11" width="11.7109375" customWidth="1" outlineLevel="1"/>
    <col min="12" max="12" width="2.5703125" customWidth="1"/>
    <col min="13" max="13" width="11.7109375" customWidth="1"/>
  </cols>
  <sheetData>
    <row r="1" spans="1:14" x14ac:dyDescent="0.2">
      <c r="A1" s="1" t="str">
        <f>PROPER(subcontractor2)</f>
        <v/>
      </c>
    </row>
    <row r="2" spans="1:14" x14ac:dyDescent="0.2">
      <c r="A2" s="1" t="str">
        <f>PROPER(proj_title)</f>
        <v/>
      </c>
    </row>
    <row r="3" spans="1:14" x14ac:dyDescent="0.2">
      <c r="A3" s="1" t="s">
        <v>283</v>
      </c>
    </row>
    <row r="4" spans="1:14" x14ac:dyDescent="0.2">
      <c r="A4" s="11" t="str">
        <f>TEXT(start_date,"m/d/yy")&amp;" to "&amp;(TEXT(EOMONTH(start_date,grant_term-1),"m/d/yy"))</f>
        <v>1/0/00 to 12/31/00</v>
      </c>
    </row>
    <row r="5" spans="1:14" x14ac:dyDescent="0.2">
      <c r="A5" s="40">
        <f>grant_amount</f>
        <v>0</v>
      </c>
    </row>
    <row r="7" spans="1:14" x14ac:dyDescent="0.2">
      <c r="A7" s="5"/>
      <c r="E7" s="17" t="str">
        <f>"Year 1: "&amp;TEXT(start_date,"m-yy")&amp;" to "&amp;TEXT(EOMONTH(start_date,11),"m-yy")&amp;" Assumptions"</f>
        <v>Year 1: 1-00 to 12-00 Assumptions</v>
      </c>
      <c r="F7" s="16"/>
      <c r="G7" s="16"/>
      <c r="I7" s="17" t="str">
        <f>IF(grant_term&gt;12,"Year 2: "&amp;TEXT(EOMONTH(start_date,12),"m-yy")&amp;" to "&amp;TEXT(EOMONTH(start_date,23),"m-yy")&amp;" Assumptions","N/A 1 yr grant")</f>
        <v>N/A 1 yr grant</v>
      </c>
      <c r="J7" s="16"/>
      <c r="K7" s="16"/>
      <c r="M7" s="23"/>
      <c r="N7" s="23"/>
    </row>
    <row r="8" spans="1:14" ht="38.25" x14ac:dyDescent="0.2">
      <c r="A8" s="275" t="s">
        <v>276</v>
      </c>
      <c r="B8" s="275"/>
      <c r="C8" s="22" t="s">
        <v>278</v>
      </c>
      <c r="D8" s="1"/>
      <c r="E8" s="18" t="s">
        <v>39</v>
      </c>
      <c r="F8" s="18" t="s">
        <v>40</v>
      </c>
      <c r="G8" s="18" t="s">
        <v>280</v>
      </c>
      <c r="H8" s="1"/>
      <c r="I8" s="18" t="s">
        <v>39</v>
      </c>
      <c r="J8" s="18" t="s">
        <v>40</v>
      </c>
      <c r="K8" s="18" t="s">
        <v>281</v>
      </c>
      <c r="M8" s="18" t="s">
        <v>26</v>
      </c>
    </row>
    <row r="9" spans="1:14" ht="15" x14ac:dyDescent="0.25">
      <c r="A9" s="276" t="s">
        <v>279</v>
      </c>
      <c r="B9" s="276"/>
      <c r="C9" s="33"/>
      <c r="E9" s="35"/>
      <c r="F9" s="190"/>
      <c r="G9" s="170">
        <f t="shared" ref="G9:G16" si="0">ROUND($E9*$F9,0)</f>
        <v>0</v>
      </c>
      <c r="I9" s="38" t="str">
        <f>IF(grant_term="","",IF(grant_term=12,"N/A",IF(grant_term=24,"Please Input")))</f>
        <v>N/A</v>
      </c>
      <c r="J9" s="185" t="str">
        <f>IF(grant_term="","",IF(grant_term=12,"N/A",IF(grant_term=24,"Please Input")))</f>
        <v>N/A</v>
      </c>
      <c r="K9" s="170">
        <f>IFERROR(ROUND(IF(grant_term=12,"N/A",$I9*$J9),0),0)</f>
        <v>0</v>
      </c>
      <c r="M9" s="170">
        <f t="shared" ref="M9:M16" si="1">G9+K9</f>
        <v>0</v>
      </c>
    </row>
    <row r="10" spans="1:14" ht="15" x14ac:dyDescent="0.25">
      <c r="A10" s="276" t="s">
        <v>279</v>
      </c>
      <c r="B10" s="276"/>
      <c r="C10" s="33"/>
      <c r="E10" s="35"/>
      <c r="F10" s="190"/>
      <c r="G10" s="171">
        <f t="shared" si="0"/>
        <v>0</v>
      </c>
      <c r="I10" s="38" t="str">
        <f>IF(grant_term="","",IF(grant_term=12,"N/A",IF(grant_term=24,"Please Input")))</f>
        <v>N/A</v>
      </c>
      <c r="J10" s="185" t="str">
        <f>IF(grant_term="","",IF(grant_term=12,"N/A",IF(grant_term=24,"Please Input")))</f>
        <v>N/A</v>
      </c>
      <c r="K10" s="171">
        <f>IFERROR(ROUND(IF(grant_term=12,"N/A",$I10*$J10),0),0)</f>
        <v>0</v>
      </c>
      <c r="M10" s="171">
        <f t="shared" si="1"/>
        <v>0</v>
      </c>
    </row>
    <row r="11" spans="1:14" ht="15" x14ac:dyDescent="0.25">
      <c r="A11" s="276" t="s">
        <v>279</v>
      </c>
      <c r="B11" s="276"/>
      <c r="C11" s="33"/>
      <c r="E11" s="35"/>
      <c r="F11" s="190"/>
      <c r="G11" s="171">
        <f t="shared" si="0"/>
        <v>0</v>
      </c>
      <c r="I11" s="38" t="str">
        <f>IF(grant_term="","",IF(grant_term=12,"N/A",IF(grant_term=24,"Please Input")))</f>
        <v>N/A</v>
      </c>
      <c r="J11" s="185" t="str">
        <f>IF(grant_term="","",IF(grant_term=12,"N/A",IF(grant_term=24,"Please Input")))</f>
        <v>N/A</v>
      </c>
      <c r="K11" s="171">
        <f>IFERROR(ROUND(IF(grant_term=12,"N/A",$I11*$J11),0),0)</f>
        <v>0</v>
      </c>
      <c r="M11" s="171">
        <f t="shared" si="1"/>
        <v>0</v>
      </c>
    </row>
    <row r="12" spans="1:14" ht="15" x14ac:dyDescent="0.25">
      <c r="A12" s="276" t="s">
        <v>279</v>
      </c>
      <c r="B12" s="276"/>
      <c r="C12" s="33"/>
      <c r="E12" s="35"/>
      <c r="F12" s="190"/>
      <c r="G12" s="171">
        <f t="shared" si="0"/>
        <v>0</v>
      </c>
      <c r="I12" s="38" t="str">
        <f>IF(grant_term="","",IF(grant_term=12,"N/A",IF(grant_term=24,"Please Input")))</f>
        <v>N/A</v>
      </c>
      <c r="J12" s="185" t="str">
        <f>IF(grant_term="","",IF(grant_term=12,"N/A",IF(grant_term=24,"Please Input")))</f>
        <v>N/A</v>
      </c>
      <c r="K12" s="171">
        <f>IFERROR(ROUND(IF(grant_term=12,"N/A",$I12*$J12),0),0)</f>
        <v>0</v>
      </c>
      <c r="M12" s="171">
        <f t="shared" si="1"/>
        <v>0</v>
      </c>
    </row>
    <row r="13" spans="1:14" ht="15" hidden="1" outlineLevel="1" x14ac:dyDescent="0.25">
      <c r="A13" s="276" t="s">
        <v>279</v>
      </c>
      <c r="B13" s="276"/>
      <c r="C13" s="33"/>
      <c r="E13" s="35"/>
      <c r="F13" s="190"/>
      <c r="G13" s="171">
        <f t="shared" si="0"/>
        <v>0</v>
      </c>
      <c r="I13" s="38" t="str">
        <f>IF(grant_term="","",IF(grant_term=12,"N/A",IF(grant_term=24,"Please Input")))</f>
        <v>N/A</v>
      </c>
      <c r="J13" s="185" t="str">
        <f>IF(grant_term="","",IF(grant_term=12,"N/A",IF(grant_term=24,"Please Input")))</f>
        <v>N/A</v>
      </c>
      <c r="K13" s="171">
        <f>IFERROR(ROUND(IF(grant_term=12,"N/A",$I13*$J13),0),0)</f>
        <v>0</v>
      </c>
      <c r="M13" s="171">
        <f t="shared" si="1"/>
        <v>0</v>
      </c>
    </row>
    <row r="14" spans="1:14" ht="15" hidden="1" outlineLevel="1" x14ac:dyDescent="0.25">
      <c r="A14" s="276" t="s">
        <v>279</v>
      </c>
      <c r="B14" s="276"/>
      <c r="C14" s="33"/>
      <c r="E14" s="35"/>
      <c r="F14" s="190"/>
      <c r="G14" s="171">
        <f t="shared" si="0"/>
        <v>0</v>
      </c>
      <c r="I14" s="38" t="str">
        <f>IF(grant_term="","",IF(grant_term=12,"N/A",IF(grant_term=24,"Please Input")))</f>
        <v>N/A</v>
      </c>
      <c r="J14" s="185" t="str">
        <f>IF(grant_term="","",IF(grant_term=12,"N/A",IF(grant_term=24,"Please Input")))</f>
        <v>N/A</v>
      </c>
      <c r="K14" s="171">
        <f>IFERROR(ROUND(IF(grant_term=12,"N/A",$I14*$J14),0),0)</f>
        <v>0</v>
      </c>
      <c r="M14" s="171">
        <f t="shared" si="1"/>
        <v>0</v>
      </c>
    </row>
    <row r="15" spans="1:14" ht="15" hidden="1" outlineLevel="1" x14ac:dyDescent="0.25">
      <c r="A15" s="276" t="s">
        <v>279</v>
      </c>
      <c r="B15" s="276"/>
      <c r="C15" s="33"/>
      <c r="E15" s="35"/>
      <c r="F15" s="190"/>
      <c r="G15" s="171">
        <f t="shared" si="0"/>
        <v>0</v>
      </c>
      <c r="I15" s="38" t="str">
        <f>IF(grant_term="","",IF(grant_term=12,"N/A",IF(grant_term=24,"Please Input")))</f>
        <v>N/A</v>
      </c>
      <c r="J15" s="185" t="str">
        <f>IF(grant_term="","",IF(grant_term=12,"N/A",IF(grant_term=24,"Please Input")))</f>
        <v>N/A</v>
      </c>
      <c r="K15" s="171">
        <f>IFERROR(ROUND(IF(grant_term=12,"N/A",$I15*$J15),0),0)</f>
        <v>0</v>
      </c>
      <c r="M15" s="171">
        <f t="shared" si="1"/>
        <v>0</v>
      </c>
    </row>
    <row r="16" spans="1:14" ht="15" hidden="1" outlineLevel="1" x14ac:dyDescent="0.25">
      <c r="A16" s="276" t="s">
        <v>279</v>
      </c>
      <c r="B16" s="276"/>
      <c r="C16" s="33"/>
      <c r="D16" s="8" t="s">
        <v>213</v>
      </c>
      <c r="E16" s="35"/>
      <c r="F16" s="190"/>
      <c r="G16" s="171">
        <f t="shared" si="0"/>
        <v>0</v>
      </c>
      <c r="H16" s="8" t="s">
        <v>213</v>
      </c>
      <c r="I16" s="38" t="str">
        <f>IF(grant_term="","",IF(grant_term=12,"N/A",IF(grant_term=24,"Please Input")))</f>
        <v>N/A</v>
      </c>
      <c r="J16" s="185" t="str">
        <f>IF(grant_term="","",IF(grant_term=12,"N/A",IF(grant_term=24,"Please Input")))</f>
        <v>N/A</v>
      </c>
      <c r="K16" s="171">
        <f>IFERROR(ROUND(IF(grant_term=12,"N/A",$I16*$J16),0),0)</f>
        <v>0</v>
      </c>
      <c r="M16" s="171">
        <f t="shared" si="1"/>
        <v>0</v>
      </c>
    </row>
    <row r="17" spans="1:26" ht="6" customHeight="1" collapsed="1" x14ac:dyDescent="0.2">
      <c r="A17" s="5"/>
      <c r="C17" s="19"/>
      <c r="G17" s="9"/>
      <c r="K17" s="9"/>
      <c r="M17" s="9"/>
    </row>
    <row r="18" spans="1:26" ht="15" x14ac:dyDescent="0.25">
      <c r="A18" s="172" t="s">
        <v>277</v>
      </c>
      <c r="B18" s="176"/>
      <c r="C18" s="176"/>
      <c r="D18" s="176"/>
      <c r="E18" s="176"/>
      <c r="F18" s="176"/>
      <c r="G18" s="171">
        <f>SUBTOTAL(9,G9:G17)</f>
        <v>0</v>
      </c>
      <c r="H18" s="176"/>
      <c r="I18" s="176"/>
      <c r="J18" s="176"/>
      <c r="K18" s="171">
        <f>SUBTOTAL(9,K9:K17)</f>
        <v>0</v>
      </c>
      <c r="M18" s="171">
        <f>SUBTOTAL(9,M9:M17)</f>
        <v>0</v>
      </c>
    </row>
    <row r="19" spans="1:26" x14ac:dyDescent="0.2">
      <c r="A19" s="5"/>
    </row>
    <row r="20" spans="1:26" x14ac:dyDescent="0.2">
      <c r="A20" s="5"/>
    </row>
    <row r="21" spans="1:26" ht="38.25" x14ac:dyDescent="0.2">
      <c r="A21" s="25" t="str" cm="1">
        <f t="array" ref="A21">"Expert Consulting Costs (max "&amp;caps_Consulting&amp;" per consultant)"</f>
        <v>Expert Consulting Costs (max $10,000 per consultant)</v>
      </c>
      <c r="B21" s="22" t="s">
        <v>73</v>
      </c>
      <c r="C21" s="22" t="s">
        <v>74</v>
      </c>
      <c r="D21" s="1"/>
      <c r="E21" s="18" t="s">
        <v>39</v>
      </c>
      <c r="F21" s="18" t="s">
        <v>40</v>
      </c>
      <c r="G21" s="18" t="s">
        <v>280</v>
      </c>
      <c r="H21" s="1"/>
      <c r="I21" s="18" t="s">
        <v>39</v>
      </c>
      <c r="J21" s="18" t="s">
        <v>40</v>
      </c>
      <c r="K21" s="18" t="s">
        <v>281</v>
      </c>
      <c r="M21" s="18" t="s">
        <v>26</v>
      </c>
    </row>
    <row r="22" spans="1:26" ht="15" x14ac:dyDescent="0.25">
      <c r="A22" s="179" t="s">
        <v>56</v>
      </c>
      <c r="B22" s="33"/>
      <c r="C22" s="45"/>
      <c r="E22" s="35"/>
      <c r="F22" s="190"/>
      <c r="G22" s="170">
        <f>ROUND(MIN(caps_Consulting,$E22*$F22),0)</f>
        <v>0</v>
      </c>
      <c r="I22" s="38" t="str">
        <f>IF(grant_term="","",IF(grant_term=12,"N/A",IF(grant_term=24,"Please Input")))</f>
        <v>N/A</v>
      </c>
      <c r="J22" s="185" t="str">
        <f>IF(grant_term="","",IF(grant_term=12,"N/A",IF(grant_term=24,"Please Input")))</f>
        <v>N/A</v>
      </c>
      <c r="K22" s="170">
        <f>IFERROR(ROUND(IF(grant_term=12,"N/A",MIN(caps_Consulting,$I22*$J22)),0),0)</f>
        <v>0</v>
      </c>
      <c r="M22" s="42">
        <f>ROUND(SUM(G22,K22),0)</f>
        <v>0</v>
      </c>
      <c r="P22" s="184"/>
    </row>
    <row r="23" spans="1:26" ht="15" x14ac:dyDescent="0.25">
      <c r="A23" s="179" t="s">
        <v>56</v>
      </c>
      <c r="B23" s="33"/>
      <c r="C23" s="45" t="str">
        <f>IFERROR(IF($B23="Faculty","Enter Salary",IF($B23="Non-Faculty","N/A","")),"")</f>
        <v/>
      </c>
      <c r="E23" s="35"/>
      <c r="F23" s="190"/>
      <c r="G23" s="171">
        <f>ROUND(MIN(caps_Consulting,$E23*$F23),0)</f>
        <v>0</v>
      </c>
      <c r="I23" s="38" t="str">
        <f>IF(grant_term="","",IF(grant_term=12,"N/A",IF(grant_term=24,"Please Input")))</f>
        <v>N/A</v>
      </c>
      <c r="J23" s="185" t="str">
        <f>IF(grant_term="","",IF(grant_term=12,"N/A",IF(grant_term=24,"Please Input")))</f>
        <v>N/A</v>
      </c>
      <c r="K23" s="171">
        <f>IFERROR(ROUND(IF(grant_term=12,"N/A",MIN(caps_Consulting,$I23*$J23)),0),0)</f>
        <v>0</v>
      </c>
      <c r="M23" s="171">
        <f>ROUND(SUM(G23,K23),0)</f>
        <v>0</v>
      </c>
      <c r="P23" s="184"/>
    </row>
    <row r="24" spans="1:26" ht="15" x14ac:dyDescent="0.25">
      <c r="A24" s="179" t="s">
        <v>56</v>
      </c>
      <c r="B24" s="33"/>
      <c r="C24" s="45" t="str">
        <f>IFERROR(IF($B24="Faculty","Enter Salary",IF($B24="Non-Faculty","N/A","")),"")</f>
        <v/>
      </c>
      <c r="E24" s="35"/>
      <c r="F24" s="190"/>
      <c r="G24" s="171">
        <f>ROUND(MIN(caps_Consulting,$E24*$F24),0)</f>
        <v>0</v>
      </c>
      <c r="I24" s="38" t="str">
        <f>IF(grant_term="","",IF(grant_term=12,"N/A",IF(grant_term=24,"Please Input")))</f>
        <v>N/A</v>
      </c>
      <c r="J24" s="185" t="str">
        <f>IF(grant_term="","",IF(grant_term=12,"N/A",IF(grant_term=24,"Please Input")))</f>
        <v>N/A</v>
      </c>
      <c r="K24" s="171">
        <f>IFERROR(ROUND(IF(grant_term=12,"N/A",MIN(caps_Consulting,$I24*$J24)),0),0)</f>
        <v>0</v>
      </c>
      <c r="M24" s="171">
        <f>ROUND(SUM(G24,K24),0)</f>
        <v>0</v>
      </c>
      <c r="P24" s="184"/>
    </row>
    <row r="25" spans="1:26" ht="15" x14ac:dyDescent="0.25">
      <c r="A25" s="179" t="s">
        <v>56</v>
      </c>
      <c r="B25" s="33"/>
      <c r="C25" s="45" t="str">
        <f>IFERROR(IF($B25="Faculty","Enter Salary",IF($B25="Non-Faculty","N/A","")),"")</f>
        <v/>
      </c>
      <c r="E25" s="35"/>
      <c r="F25" s="190"/>
      <c r="G25" s="171">
        <f>ROUND(MIN(caps_Consulting,$E25*$F25),0)</f>
        <v>0</v>
      </c>
      <c r="I25" s="38" t="str">
        <f>IF(grant_term="","",IF(grant_term=12,"N/A",IF(grant_term=24,"Please Input")))</f>
        <v>N/A</v>
      </c>
      <c r="J25" s="185" t="str">
        <f>IF(grant_term="","",IF(grant_term=12,"N/A",IF(grant_term=24,"Please Input")))</f>
        <v>N/A</v>
      </c>
      <c r="K25" s="171">
        <f>IFERROR(ROUND(IF(grant_term=12,"N/A",MIN(caps_Consulting,$I25*$J25)),0),0)</f>
        <v>0</v>
      </c>
      <c r="M25" s="171">
        <f>ROUND(SUM(G25,K25),0)</f>
        <v>0</v>
      </c>
      <c r="P25" s="184"/>
    </row>
    <row r="26" spans="1:26" ht="15" hidden="1" outlineLevel="1" x14ac:dyDescent="0.25">
      <c r="A26" s="179" t="s">
        <v>56</v>
      </c>
      <c r="B26" s="33"/>
      <c r="C26" s="45" t="str">
        <f>IFERROR(IF($B26="Faculty","Enter Salary",IF($B26="Non-Faculty","N/A","")),"")</f>
        <v/>
      </c>
      <c r="E26" s="35"/>
      <c r="F26" s="190"/>
      <c r="G26" s="171">
        <f>ROUND(MIN(caps_Consulting,$E26*$F26),0)</f>
        <v>0</v>
      </c>
      <c r="I26" s="38" t="str">
        <f>IF(grant_term="","",IF(grant_term=12,"N/A",IF(grant_term=24,"Please Input")))</f>
        <v>N/A</v>
      </c>
      <c r="J26" s="185" t="str">
        <f>IF(grant_term="","",IF(grant_term=12,"N/A",IF(grant_term=24,"Please Input")))</f>
        <v>N/A</v>
      </c>
      <c r="K26" s="171">
        <f>IFERROR(ROUND(IF(grant_term=12,"N/A",MIN(caps_Consulting,$I26*$J26)),0),0)</f>
        <v>0</v>
      </c>
      <c r="M26" s="171">
        <f>ROUND(SUM(G26,K26),0)</f>
        <v>0</v>
      </c>
      <c r="P26" s="184"/>
    </row>
    <row r="27" spans="1:26" ht="6" customHeight="1" collapsed="1" x14ac:dyDescent="0.2"/>
    <row r="28" spans="1:26" ht="15" x14ac:dyDescent="0.25">
      <c r="A28" s="172" t="s">
        <v>272</v>
      </c>
      <c r="B28" s="176"/>
      <c r="C28" s="176"/>
      <c r="D28" s="176"/>
      <c r="E28" s="176"/>
      <c r="F28" s="176"/>
      <c r="G28" s="171">
        <f>ROUND(SUBTOTAL(9,G22:G27),0)</f>
        <v>0</v>
      </c>
      <c r="H28" s="176"/>
      <c r="I28" s="176"/>
      <c r="J28" s="176"/>
      <c r="K28" s="171">
        <f>ROUND(SUBTOTAL(9,K22:K27),0)</f>
        <v>0</v>
      </c>
      <c r="M28" s="171">
        <f>SUBTOTAL(9,M22:M27)</f>
        <v>0</v>
      </c>
    </row>
    <row r="29" spans="1:26" x14ac:dyDescent="0.2">
      <c r="A29" s="15"/>
      <c r="M29" s="9"/>
      <c r="N29" s="9"/>
      <c r="O29" s="9"/>
      <c r="P29" s="9"/>
      <c r="Q29" s="9"/>
      <c r="R29" s="9"/>
      <c r="S29" s="9"/>
      <c r="T29" s="9"/>
      <c r="U29" s="9"/>
      <c r="V29" s="9"/>
      <c r="W29" s="9"/>
      <c r="X29" s="9"/>
      <c r="Y29" s="9"/>
      <c r="Z29" s="9"/>
    </row>
    <row r="30" spans="1:26" ht="15.75" hidden="1" outlineLevel="1" thickBot="1" x14ac:dyDescent="0.3">
      <c r="A30" s="172" t="s">
        <v>58</v>
      </c>
      <c r="B30" s="176"/>
      <c r="C30" s="176"/>
      <c r="D30" s="176"/>
      <c r="E30" s="176"/>
      <c r="F30" s="176"/>
      <c r="G30" s="178">
        <f>SUBTOTAL(9,G8:G29)</f>
        <v>0</v>
      </c>
      <c r="H30" s="176"/>
      <c r="I30" s="176"/>
      <c r="J30" s="176"/>
      <c r="K30" s="178">
        <f>SUBTOTAL(9,K8:K29)</f>
        <v>0</v>
      </c>
      <c r="M30" s="44">
        <f>SUBTOTAL(9,M8:M29)</f>
        <v>0</v>
      </c>
    </row>
    <row r="31" spans="1:26" ht="13.5" hidden="1" outlineLevel="1" thickTop="1" x14ac:dyDescent="0.2">
      <c r="A31" s="15"/>
      <c r="G31" s="9"/>
      <c r="K31" s="9"/>
      <c r="M31" s="9"/>
    </row>
    <row r="32" spans="1:26" ht="15.75" hidden="1" outlineLevel="1" thickBot="1" x14ac:dyDescent="0.3">
      <c r="A32" s="172" t="s">
        <v>273</v>
      </c>
      <c r="B32" s="176"/>
      <c r="C32" s="176"/>
      <c r="D32" s="176"/>
      <c r="E32" s="176"/>
      <c r="F32" s="176"/>
      <c r="G32" s="178">
        <f>ROUND(G30*ind_cost_rate,0)</f>
        <v>0</v>
      </c>
      <c r="H32" s="176"/>
      <c r="I32" s="176"/>
      <c r="J32" s="176"/>
      <c r="K32" s="178">
        <f>ROUND(K30*ind_cost_rate,0)</f>
        <v>0</v>
      </c>
      <c r="M32" s="44">
        <f>SUM(G32:L32)</f>
        <v>0</v>
      </c>
    </row>
    <row r="33" spans="1:20" ht="13.5" hidden="1" outlineLevel="1" thickTop="1" x14ac:dyDescent="0.2">
      <c r="A33" s="5"/>
    </row>
    <row r="34" spans="1:20" collapsed="1" x14ac:dyDescent="0.2">
      <c r="A34" s="5"/>
    </row>
    <row r="35" spans="1:20" ht="51" hidden="1" outlineLevel="1" x14ac:dyDescent="0.2">
      <c r="A35" s="25" t="s">
        <v>201</v>
      </c>
      <c r="B35" s="22" t="s">
        <v>52</v>
      </c>
      <c r="C35" s="22"/>
      <c r="D35" s="1"/>
      <c r="E35" s="272" t="s">
        <v>53</v>
      </c>
      <c r="F35" s="272"/>
      <c r="G35" s="22" t="s">
        <v>291</v>
      </c>
      <c r="H35" s="1"/>
      <c r="I35" s="272" t="s">
        <v>54</v>
      </c>
      <c r="J35" s="272"/>
      <c r="K35" s="22" t="s">
        <v>292</v>
      </c>
      <c r="M35" s="18" t="s">
        <v>26</v>
      </c>
    </row>
    <row r="36" spans="1:20" ht="15" hidden="1" outlineLevel="1" x14ac:dyDescent="0.25">
      <c r="A36" s="31" t="s">
        <v>56</v>
      </c>
      <c r="B36" s="33"/>
      <c r="C36" s="41"/>
      <c r="E36" s="273"/>
      <c r="F36" s="274"/>
      <c r="G36" s="170">
        <f>E36</f>
        <v>0</v>
      </c>
      <c r="I36" s="273" t="str">
        <f t="shared" ref="I36:I44" si="2">IF(grant_term="","",IF(grant_term=12,"N/A",IF(grant_term=24,"Please Input")))</f>
        <v>N/A</v>
      </c>
      <c r="J36" s="274"/>
      <c r="K36" s="170">
        <f>SUM(I36)</f>
        <v>0</v>
      </c>
      <c r="L36" s="6"/>
      <c r="M36" s="42">
        <f t="shared" ref="M36:M44" si="3">ROUND(SUM(G36,K36),0)</f>
        <v>0</v>
      </c>
      <c r="N36" s="6"/>
      <c r="O36" s="6"/>
      <c r="P36" s="6"/>
      <c r="Q36" s="6"/>
      <c r="R36" s="6"/>
      <c r="S36" s="6"/>
      <c r="T36" s="6"/>
    </row>
    <row r="37" spans="1:20" ht="15" hidden="1" outlineLevel="1" x14ac:dyDescent="0.25">
      <c r="A37" s="31" t="s">
        <v>56</v>
      </c>
      <c r="B37" s="33"/>
      <c r="C37" s="41"/>
      <c r="E37" s="270"/>
      <c r="F37" s="271"/>
      <c r="G37" s="171">
        <f t="shared" ref="G37:G44" si="4">E37</f>
        <v>0</v>
      </c>
      <c r="I37" s="270" t="str">
        <f t="shared" si="2"/>
        <v>N/A</v>
      </c>
      <c r="J37" s="271"/>
      <c r="K37" s="171">
        <f t="shared" ref="K37:K44" si="5">SUM(I37)</f>
        <v>0</v>
      </c>
      <c r="L37" s="6"/>
      <c r="M37" s="43">
        <f t="shared" si="3"/>
        <v>0</v>
      </c>
      <c r="N37" s="6"/>
      <c r="O37" s="6"/>
      <c r="P37" s="6"/>
      <c r="Q37" s="6"/>
      <c r="R37" s="6"/>
      <c r="S37" s="6"/>
      <c r="T37" s="6"/>
    </row>
    <row r="38" spans="1:20" ht="15" hidden="1" outlineLevel="1" x14ac:dyDescent="0.25">
      <c r="A38" s="31" t="s">
        <v>56</v>
      </c>
      <c r="B38" s="33"/>
      <c r="C38" s="41"/>
      <c r="E38" s="270"/>
      <c r="F38" s="271"/>
      <c r="G38" s="171">
        <f t="shared" si="4"/>
        <v>0</v>
      </c>
      <c r="I38" s="270" t="str">
        <f t="shared" si="2"/>
        <v>N/A</v>
      </c>
      <c r="J38" s="271"/>
      <c r="K38" s="171">
        <f t="shared" si="5"/>
        <v>0</v>
      </c>
      <c r="L38" s="6"/>
      <c r="M38" s="43">
        <f t="shared" si="3"/>
        <v>0</v>
      </c>
      <c r="N38" s="6"/>
      <c r="O38" s="6"/>
      <c r="P38" s="6"/>
      <c r="Q38" s="6"/>
      <c r="R38" s="6"/>
      <c r="S38" s="6"/>
      <c r="T38" s="6"/>
    </row>
    <row r="39" spans="1:20" ht="15" hidden="1" outlineLevel="1" x14ac:dyDescent="0.25">
      <c r="A39" s="31" t="s">
        <v>56</v>
      </c>
      <c r="B39" s="33"/>
      <c r="C39" s="41"/>
      <c r="E39" s="270"/>
      <c r="F39" s="271"/>
      <c r="G39" s="171">
        <f t="shared" si="4"/>
        <v>0</v>
      </c>
      <c r="I39" s="270" t="str">
        <f t="shared" si="2"/>
        <v>N/A</v>
      </c>
      <c r="J39" s="271"/>
      <c r="K39" s="171">
        <f t="shared" si="5"/>
        <v>0</v>
      </c>
      <c r="L39" s="6"/>
      <c r="M39" s="43">
        <f t="shared" si="3"/>
        <v>0</v>
      </c>
      <c r="N39" s="6"/>
      <c r="O39" s="6"/>
      <c r="P39" s="6"/>
      <c r="Q39" s="6"/>
      <c r="R39" s="6"/>
      <c r="S39" s="6"/>
      <c r="T39" s="6"/>
    </row>
    <row r="40" spans="1:20" ht="15" hidden="1" outlineLevel="1" x14ac:dyDescent="0.25">
      <c r="A40" s="31" t="s">
        <v>56</v>
      </c>
      <c r="B40" s="33"/>
      <c r="C40" s="41"/>
      <c r="E40" s="270"/>
      <c r="F40" s="271"/>
      <c r="G40" s="171">
        <f t="shared" si="4"/>
        <v>0</v>
      </c>
      <c r="I40" s="270" t="str">
        <f t="shared" si="2"/>
        <v>N/A</v>
      </c>
      <c r="J40" s="271"/>
      <c r="K40" s="171">
        <f t="shared" si="5"/>
        <v>0</v>
      </c>
      <c r="L40" s="6"/>
      <c r="M40" s="43">
        <f t="shared" si="3"/>
        <v>0</v>
      </c>
      <c r="N40" s="6"/>
      <c r="O40" s="6"/>
      <c r="P40" s="6"/>
      <c r="Q40" s="6"/>
      <c r="R40" s="6"/>
      <c r="S40" s="6"/>
      <c r="T40" s="6"/>
    </row>
    <row r="41" spans="1:20" ht="15" hidden="1" outlineLevel="1" x14ac:dyDescent="0.25">
      <c r="A41" s="31" t="s">
        <v>56</v>
      </c>
      <c r="B41" s="33"/>
      <c r="C41" s="41"/>
      <c r="E41" s="270"/>
      <c r="F41" s="271"/>
      <c r="G41" s="171">
        <f t="shared" si="4"/>
        <v>0</v>
      </c>
      <c r="I41" s="270" t="str">
        <f t="shared" si="2"/>
        <v>N/A</v>
      </c>
      <c r="J41" s="271"/>
      <c r="K41" s="171">
        <f t="shared" si="5"/>
        <v>0</v>
      </c>
      <c r="L41" s="6"/>
      <c r="M41" s="43">
        <f t="shared" si="3"/>
        <v>0</v>
      </c>
      <c r="N41" s="6"/>
      <c r="O41" s="6"/>
      <c r="P41" s="6"/>
      <c r="Q41" s="6"/>
      <c r="R41" s="6"/>
      <c r="S41" s="6"/>
      <c r="T41" s="6"/>
    </row>
    <row r="42" spans="1:20" ht="15" hidden="1" outlineLevel="1" x14ac:dyDescent="0.25">
      <c r="A42" s="31" t="s">
        <v>56</v>
      </c>
      <c r="B42" s="33"/>
      <c r="C42" s="41"/>
      <c r="E42" s="270"/>
      <c r="F42" s="271"/>
      <c r="G42" s="171">
        <f t="shared" si="4"/>
        <v>0</v>
      </c>
      <c r="I42" s="270" t="str">
        <f t="shared" si="2"/>
        <v>N/A</v>
      </c>
      <c r="J42" s="271"/>
      <c r="K42" s="171">
        <f t="shared" si="5"/>
        <v>0</v>
      </c>
      <c r="L42" s="6"/>
      <c r="M42" s="43">
        <f t="shared" si="3"/>
        <v>0</v>
      </c>
      <c r="N42" s="6"/>
      <c r="O42" s="6"/>
      <c r="P42" s="6"/>
      <c r="Q42" s="6"/>
      <c r="R42" s="6"/>
      <c r="S42" s="6"/>
      <c r="T42" s="6"/>
    </row>
    <row r="43" spans="1:20" ht="15" hidden="1" outlineLevel="1" x14ac:dyDescent="0.25">
      <c r="A43" s="31" t="s">
        <v>56</v>
      </c>
      <c r="B43" s="33"/>
      <c r="C43" s="41"/>
      <c r="E43" s="270"/>
      <c r="F43" s="271"/>
      <c r="G43" s="171">
        <f t="shared" si="4"/>
        <v>0</v>
      </c>
      <c r="I43" s="270" t="str">
        <f t="shared" si="2"/>
        <v>N/A</v>
      </c>
      <c r="J43" s="271"/>
      <c r="K43" s="171">
        <f t="shared" si="5"/>
        <v>0</v>
      </c>
      <c r="L43" s="6"/>
      <c r="M43" s="43">
        <f t="shared" si="3"/>
        <v>0</v>
      </c>
      <c r="N43" s="6"/>
      <c r="O43" s="6"/>
      <c r="P43" s="6"/>
      <c r="Q43" s="6"/>
      <c r="R43" s="6"/>
      <c r="S43" s="6"/>
      <c r="T43" s="6"/>
    </row>
    <row r="44" spans="1:20" ht="15" hidden="1" outlineLevel="1" x14ac:dyDescent="0.25">
      <c r="A44" s="31" t="s">
        <v>56</v>
      </c>
      <c r="B44" s="33"/>
      <c r="C44" s="41"/>
      <c r="E44" s="270"/>
      <c r="F44" s="271"/>
      <c r="G44" s="171">
        <f t="shared" si="4"/>
        <v>0</v>
      </c>
      <c r="I44" s="270" t="str">
        <f t="shared" si="2"/>
        <v>N/A</v>
      </c>
      <c r="J44" s="271"/>
      <c r="K44" s="171">
        <f t="shared" si="5"/>
        <v>0</v>
      </c>
      <c r="L44" s="6"/>
      <c r="M44" s="43">
        <f t="shared" si="3"/>
        <v>0</v>
      </c>
      <c r="N44" s="6"/>
      <c r="O44" s="6"/>
      <c r="P44" s="6"/>
      <c r="Q44" s="6"/>
      <c r="R44" s="6"/>
      <c r="S44" s="6"/>
      <c r="T44" s="6"/>
    </row>
    <row r="45" spans="1:20" ht="6" hidden="1" customHeight="1" outlineLevel="1" x14ac:dyDescent="0.2">
      <c r="J45" s="6"/>
      <c r="L45" s="6"/>
      <c r="N45" s="6"/>
      <c r="O45" s="6"/>
      <c r="P45" s="6"/>
      <c r="Q45" s="6"/>
      <c r="R45" s="6"/>
      <c r="S45" s="6"/>
      <c r="T45" s="6"/>
    </row>
    <row r="46" spans="1:20" ht="15" hidden="1" outlineLevel="1" x14ac:dyDescent="0.25">
      <c r="A46" s="172" t="s">
        <v>57</v>
      </c>
      <c r="B46" s="176"/>
      <c r="C46" s="176"/>
      <c r="D46" s="176"/>
      <c r="E46" s="176"/>
      <c r="F46" s="176"/>
      <c r="G46" s="171">
        <f>ROUND(SUBTOTAL(9,G36:G45),0)</f>
        <v>0</v>
      </c>
      <c r="H46" s="176"/>
      <c r="I46" s="176"/>
      <c r="J46" s="176"/>
      <c r="K46" s="171">
        <f>ROUND(SUBTOTAL(9,K36:K45),0)</f>
        <v>0</v>
      </c>
      <c r="M46" s="171">
        <f>SUBTOTAL(9,M36:M45)</f>
        <v>0</v>
      </c>
    </row>
    <row r="47" spans="1:20" hidden="1" outlineLevel="1" x14ac:dyDescent="0.2">
      <c r="J47" s="6"/>
      <c r="K47" s="6"/>
      <c r="L47" s="6"/>
      <c r="N47" s="6"/>
      <c r="O47" s="6"/>
      <c r="P47" s="6"/>
      <c r="Q47" s="6"/>
      <c r="R47" s="6"/>
      <c r="S47" s="6"/>
      <c r="T47" s="6"/>
    </row>
    <row r="48" spans="1:20" hidden="1" outlineLevel="1" x14ac:dyDescent="0.2">
      <c r="J48" s="6"/>
      <c r="K48" s="6"/>
      <c r="L48" s="6"/>
      <c r="N48" s="6"/>
      <c r="O48" s="6"/>
      <c r="P48" s="6"/>
      <c r="Q48" s="6"/>
      <c r="R48" s="6"/>
      <c r="S48" s="6"/>
      <c r="T48" s="6"/>
    </row>
    <row r="49" spans="1:20" ht="25.5" collapsed="1" x14ac:dyDescent="0.2">
      <c r="A49" s="1" t="s">
        <v>81</v>
      </c>
      <c r="B49" s="22" t="s">
        <v>307</v>
      </c>
      <c r="C49" s="22"/>
      <c r="E49" s="272" t="s">
        <v>318</v>
      </c>
      <c r="F49" s="272"/>
      <c r="G49" s="22" t="s">
        <v>291</v>
      </c>
      <c r="I49" s="272" t="s">
        <v>319</v>
      </c>
      <c r="J49" s="272"/>
      <c r="K49" s="22" t="s">
        <v>292</v>
      </c>
      <c r="L49" s="6"/>
      <c r="M49" s="18" t="s">
        <v>26</v>
      </c>
      <c r="N49" s="6"/>
      <c r="O49" s="6"/>
      <c r="P49" s="6"/>
      <c r="Q49" s="6"/>
      <c r="R49" s="6"/>
      <c r="S49" s="6"/>
      <c r="T49" s="6"/>
    </row>
    <row r="50" spans="1:20" ht="15" x14ac:dyDescent="0.25">
      <c r="A50" s="31" t="s">
        <v>56</v>
      </c>
      <c r="B50" s="33"/>
      <c r="C50" s="41"/>
      <c r="E50" s="273"/>
      <c r="F50" s="274"/>
      <c r="G50" s="170">
        <f>E50</f>
        <v>0</v>
      </c>
      <c r="I50" s="273" t="str">
        <f t="shared" ref="I50:I63" si="6">IF(grant_term="","",IF(grant_term=12,"N/A",IF(grant_term=24,"Please Input")))</f>
        <v>N/A</v>
      </c>
      <c r="J50" s="274"/>
      <c r="K50" s="170">
        <f t="shared" ref="K50:K63" si="7">SUM(I50)</f>
        <v>0</v>
      </c>
      <c r="L50" s="6"/>
      <c r="M50" s="43">
        <f>ROUND(SUM(G50,K50),0)</f>
        <v>0</v>
      </c>
      <c r="N50" s="6"/>
      <c r="O50" s="6"/>
      <c r="P50" s="6"/>
      <c r="Q50" s="6"/>
      <c r="R50" s="6"/>
      <c r="S50" s="6"/>
      <c r="T50" s="6"/>
    </row>
    <row r="51" spans="1:20" ht="15" x14ac:dyDescent="0.25">
      <c r="A51" s="31" t="s">
        <v>56</v>
      </c>
      <c r="B51" s="33"/>
      <c r="C51" s="41"/>
      <c r="E51" s="270"/>
      <c r="F51" s="271"/>
      <c r="G51" s="171">
        <f t="shared" ref="G51:G63" si="8">E51</f>
        <v>0</v>
      </c>
      <c r="I51" s="270" t="str">
        <f t="shared" si="6"/>
        <v>N/A</v>
      </c>
      <c r="J51" s="271"/>
      <c r="K51" s="171">
        <f t="shared" si="7"/>
        <v>0</v>
      </c>
      <c r="L51" s="6"/>
      <c r="M51" s="43">
        <f t="shared" ref="M51:M63" si="9">ROUND(SUM(G51,K51),0)</f>
        <v>0</v>
      </c>
      <c r="N51" s="6"/>
      <c r="O51" s="6"/>
      <c r="P51" s="6"/>
      <c r="Q51" s="6"/>
      <c r="R51" s="6"/>
      <c r="S51" s="6"/>
      <c r="T51" s="6"/>
    </row>
    <row r="52" spans="1:20" ht="15" x14ac:dyDescent="0.25">
      <c r="A52" s="31" t="s">
        <v>56</v>
      </c>
      <c r="B52" s="33"/>
      <c r="C52" s="41"/>
      <c r="E52" s="270"/>
      <c r="F52" s="271"/>
      <c r="G52" s="171">
        <f t="shared" si="8"/>
        <v>0</v>
      </c>
      <c r="I52" s="270" t="str">
        <f t="shared" si="6"/>
        <v>N/A</v>
      </c>
      <c r="J52" s="271"/>
      <c r="K52" s="171">
        <f t="shared" si="7"/>
        <v>0</v>
      </c>
      <c r="L52" s="6"/>
      <c r="M52" s="43">
        <f t="shared" si="9"/>
        <v>0</v>
      </c>
      <c r="N52" s="6"/>
      <c r="O52" s="6"/>
      <c r="P52" s="6"/>
      <c r="Q52" s="6"/>
      <c r="R52" s="6"/>
      <c r="S52" s="6"/>
      <c r="T52" s="6"/>
    </row>
    <row r="53" spans="1:20" ht="15" x14ac:dyDescent="0.25">
      <c r="A53" s="31" t="s">
        <v>56</v>
      </c>
      <c r="B53" s="33"/>
      <c r="C53" s="41"/>
      <c r="E53" s="270"/>
      <c r="F53" s="271"/>
      <c r="G53" s="171">
        <f t="shared" si="8"/>
        <v>0</v>
      </c>
      <c r="I53" s="270" t="str">
        <f t="shared" si="6"/>
        <v>N/A</v>
      </c>
      <c r="J53" s="271"/>
      <c r="K53" s="171">
        <f t="shared" si="7"/>
        <v>0</v>
      </c>
      <c r="L53" s="6"/>
      <c r="M53" s="43">
        <f t="shared" si="9"/>
        <v>0</v>
      </c>
      <c r="N53" s="6"/>
      <c r="O53" s="6"/>
      <c r="P53" s="6"/>
      <c r="Q53" s="6"/>
      <c r="R53" s="6"/>
      <c r="S53" s="6"/>
      <c r="T53" s="6"/>
    </row>
    <row r="54" spans="1:20" ht="15" x14ac:dyDescent="0.25">
      <c r="A54" s="31" t="s">
        <v>56</v>
      </c>
      <c r="B54" s="33"/>
      <c r="C54" s="41"/>
      <c r="E54" s="270"/>
      <c r="F54" s="271"/>
      <c r="G54" s="171">
        <f t="shared" si="8"/>
        <v>0</v>
      </c>
      <c r="I54" s="270" t="str">
        <f t="shared" si="6"/>
        <v>N/A</v>
      </c>
      <c r="J54" s="271"/>
      <c r="K54" s="171">
        <f t="shared" si="7"/>
        <v>0</v>
      </c>
      <c r="L54" s="6"/>
      <c r="M54" s="43">
        <f t="shared" si="9"/>
        <v>0</v>
      </c>
      <c r="N54" s="6"/>
      <c r="O54" s="6"/>
      <c r="P54" s="6"/>
      <c r="Q54" s="6"/>
      <c r="R54" s="6"/>
      <c r="S54" s="6"/>
      <c r="T54" s="6"/>
    </row>
    <row r="55" spans="1:20" ht="15" x14ac:dyDescent="0.25">
      <c r="A55" s="31" t="s">
        <v>56</v>
      </c>
      <c r="B55" s="33"/>
      <c r="C55" s="41"/>
      <c r="E55" s="270"/>
      <c r="F55" s="271"/>
      <c r="G55" s="171">
        <f t="shared" si="8"/>
        <v>0</v>
      </c>
      <c r="I55" s="270" t="str">
        <f t="shared" si="6"/>
        <v>N/A</v>
      </c>
      <c r="J55" s="271"/>
      <c r="K55" s="171">
        <f t="shared" si="7"/>
        <v>0</v>
      </c>
      <c r="L55" s="6"/>
      <c r="M55" s="43">
        <f t="shared" si="9"/>
        <v>0</v>
      </c>
      <c r="N55" s="6"/>
      <c r="O55" s="6"/>
      <c r="P55" s="6"/>
      <c r="Q55" s="6"/>
      <c r="R55" s="6"/>
      <c r="S55" s="6"/>
      <c r="T55" s="6"/>
    </row>
    <row r="56" spans="1:20" ht="15" x14ac:dyDescent="0.25">
      <c r="A56" s="31" t="s">
        <v>56</v>
      </c>
      <c r="B56" s="33"/>
      <c r="C56" s="41"/>
      <c r="E56" s="270"/>
      <c r="F56" s="271"/>
      <c r="G56" s="171">
        <f t="shared" si="8"/>
        <v>0</v>
      </c>
      <c r="I56" s="270" t="str">
        <f t="shared" si="6"/>
        <v>N/A</v>
      </c>
      <c r="J56" s="271"/>
      <c r="K56" s="171">
        <f t="shared" si="7"/>
        <v>0</v>
      </c>
      <c r="L56" s="6"/>
      <c r="M56" s="43">
        <f t="shared" si="9"/>
        <v>0</v>
      </c>
      <c r="N56" s="6"/>
      <c r="O56" s="6"/>
      <c r="P56" s="6"/>
      <c r="Q56" s="6"/>
      <c r="R56" s="6"/>
      <c r="S56" s="6"/>
      <c r="T56" s="6"/>
    </row>
    <row r="57" spans="1:20" ht="15" x14ac:dyDescent="0.25">
      <c r="A57" s="31" t="s">
        <v>56</v>
      </c>
      <c r="B57" s="33"/>
      <c r="C57" s="41"/>
      <c r="E57" s="270"/>
      <c r="F57" s="271"/>
      <c r="G57" s="171">
        <f t="shared" si="8"/>
        <v>0</v>
      </c>
      <c r="I57" s="270" t="str">
        <f t="shared" si="6"/>
        <v>N/A</v>
      </c>
      <c r="J57" s="271"/>
      <c r="K57" s="171">
        <f t="shared" si="7"/>
        <v>0</v>
      </c>
      <c r="L57" s="6"/>
      <c r="M57" s="43">
        <f t="shared" si="9"/>
        <v>0</v>
      </c>
      <c r="N57" s="6"/>
      <c r="O57" s="6"/>
      <c r="P57" s="6"/>
      <c r="Q57" s="6"/>
      <c r="R57" s="6"/>
      <c r="S57" s="6"/>
      <c r="T57" s="6"/>
    </row>
    <row r="58" spans="1:20" ht="15" x14ac:dyDescent="0.25">
      <c r="A58" s="31" t="s">
        <v>56</v>
      </c>
      <c r="B58" s="33"/>
      <c r="C58" s="41"/>
      <c r="E58" s="270"/>
      <c r="F58" s="271"/>
      <c r="G58" s="171">
        <f t="shared" si="8"/>
        <v>0</v>
      </c>
      <c r="I58" s="270" t="str">
        <f t="shared" si="6"/>
        <v>N/A</v>
      </c>
      <c r="J58" s="271"/>
      <c r="K58" s="171">
        <f t="shared" si="7"/>
        <v>0</v>
      </c>
      <c r="L58" s="6"/>
      <c r="M58" s="43">
        <f t="shared" si="9"/>
        <v>0</v>
      </c>
      <c r="N58" s="6"/>
      <c r="O58" s="6"/>
      <c r="P58" s="6"/>
      <c r="Q58" s="6"/>
      <c r="R58" s="6"/>
      <c r="S58" s="6"/>
      <c r="T58" s="6"/>
    </row>
    <row r="59" spans="1:20" ht="15" x14ac:dyDescent="0.25">
      <c r="A59" s="31" t="s">
        <v>56</v>
      </c>
      <c r="B59" s="33"/>
      <c r="C59" s="41"/>
      <c r="E59" s="270"/>
      <c r="F59" s="271"/>
      <c r="G59" s="171">
        <f t="shared" si="8"/>
        <v>0</v>
      </c>
      <c r="I59" s="270" t="str">
        <f t="shared" si="6"/>
        <v>N/A</v>
      </c>
      <c r="J59" s="271"/>
      <c r="K59" s="171">
        <f t="shared" si="7"/>
        <v>0</v>
      </c>
      <c r="L59" s="6"/>
      <c r="M59" s="43">
        <f t="shared" si="9"/>
        <v>0</v>
      </c>
      <c r="N59" s="6"/>
      <c r="O59" s="6"/>
      <c r="P59" s="6"/>
      <c r="Q59" s="6"/>
      <c r="R59" s="6"/>
      <c r="S59" s="6"/>
      <c r="T59" s="6"/>
    </row>
    <row r="60" spans="1:20" ht="15" x14ac:dyDescent="0.25">
      <c r="A60" s="31" t="s">
        <v>56</v>
      </c>
      <c r="B60" s="33"/>
      <c r="C60" s="41"/>
      <c r="E60" s="270"/>
      <c r="F60" s="271"/>
      <c r="G60" s="171">
        <f t="shared" si="8"/>
        <v>0</v>
      </c>
      <c r="I60" s="270" t="str">
        <f t="shared" si="6"/>
        <v>N/A</v>
      </c>
      <c r="J60" s="271"/>
      <c r="K60" s="171">
        <f t="shared" si="7"/>
        <v>0</v>
      </c>
      <c r="L60" s="6"/>
      <c r="M60" s="43">
        <f t="shared" si="9"/>
        <v>0</v>
      </c>
      <c r="N60" s="6"/>
      <c r="O60" s="6"/>
      <c r="P60" s="6"/>
      <c r="Q60" s="6"/>
      <c r="R60" s="6"/>
      <c r="S60" s="6"/>
      <c r="T60" s="6"/>
    </row>
    <row r="61" spans="1:20" ht="15" hidden="1" outlineLevel="1" x14ac:dyDescent="0.25">
      <c r="A61" s="31" t="s">
        <v>56</v>
      </c>
      <c r="B61" s="33"/>
      <c r="C61" s="41"/>
      <c r="E61" s="270"/>
      <c r="F61" s="271"/>
      <c r="G61" s="171">
        <f t="shared" si="8"/>
        <v>0</v>
      </c>
      <c r="I61" s="270" t="str">
        <f t="shared" si="6"/>
        <v>N/A</v>
      </c>
      <c r="J61" s="271"/>
      <c r="K61" s="171">
        <f t="shared" si="7"/>
        <v>0</v>
      </c>
      <c r="L61" s="6"/>
      <c r="M61" s="43">
        <f t="shared" si="9"/>
        <v>0</v>
      </c>
      <c r="N61" s="6"/>
      <c r="O61" s="6"/>
      <c r="P61" s="6"/>
      <c r="Q61" s="6"/>
      <c r="R61" s="6"/>
      <c r="S61" s="6"/>
      <c r="T61" s="6"/>
    </row>
    <row r="62" spans="1:20" ht="15" hidden="1" outlineLevel="1" x14ac:dyDescent="0.25">
      <c r="A62" s="31" t="s">
        <v>56</v>
      </c>
      <c r="B62" s="33"/>
      <c r="C62" s="41"/>
      <c r="E62" s="270"/>
      <c r="F62" s="271"/>
      <c r="G62" s="171">
        <f t="shared" si="8"/>
        <v>0</v>
      </c>
      <c r="I62" s="270" t="str">
        <f t="shared" si="6"/>
        <v>N/A</v>
      </c>
      <c r="J62" s="271"/>
      <c r="K62" s="171">
        <f t="shared" si="7"/>
        <v>0</v>
      </c>
      <c r="L62" s="6"/>
      <c r="M62" s="43">
        <f t="shared" si="9"/>
        <v>0</v>
      </c>
      <c r="N62" s="6"/>
      <c r="O62" s="6"/>
      <c r="P62" s="6"/>
      <c r="Q62" s="6"/>
      <c r="R62" s="6"/>
      <c r="S62" s="6"/>
      <c r="T62" s="6"/>
    </row>
    <row r="63" spans="1:20" ht="15" hidden="1" outlineLevel="1" x14ac:dyDescent="0.25">
      <c r="A63" s="31" t="s">
        <v>56</v>
      </c>
      <c r="B63" s="33"/>
      <c r="C63" s="41"/>
      <c r="E63" s="270"/>
      <c r="F63" s="271"/>
      <c r="G63" s="171">
        <f t="shared" si="8"/>
        <v>0</v>
      </c>
      <c r="I63" s="270" t="str">
        <f t="shared" si="6"/>
        <v>N/A</v>
      </c>
      <c r="J63" s="271"/>
      <c r="K63" s="171">
        <f t="shared" si="7"/>
        <v>0</v>
      </c>
      <c r="L63" s="6"/>
      <c r="M63" s="43">
        <f t="shared" si="9"/>
        <v>0</v>
      </c>
      <c r="N63" s="6"/>
      <c r="O63" s="6"/>
      <c r="P63" s="6"/>
      <c r="Q63" s="6"/>
      <c r="R63" s="6"/>
      <c r="S63" s="6"/>
      <c r="T63" s="6"/>
    </row>
    <row r="64" spans="1:20" ht="6" customHeight="1" collapsed="1" x14ac:dyDescent="0.2">
      <c r="J64" s="6"/>
      <c r="K64" s="6"/>
      <c r="L64" s="6"/>
      <c r="N64" s="6"/>
      <c r="O64" s="6"/>
      <c r="P64" s="6"/>
      <c r="Q64" s="6"/>
      <c r="R64" s="6"/>
      <c r="S64" s="6"/>
      <c r="T64" s="6"/>
    </row>
    <row r="65" spans="1:20" ht="15" x14ac:dyDescent="0.25">
      <c r="A65" s="172" t="s">
        <v>82</v>
      </c>
      <c r="B65" s="176"/>
      <c r="C65" s="176"/>
      <c r="D65" s="176"/>
      <c r="E65" s="176"/>
      <c r="F65" s="176"/>
      <c r="G65" s="171">
        <f>SUBTOTAL(9,G50:G64)</f>
        <v>0</v>
      </c>
      <c r="H65" s="176"/>
      <c r="I65" s="176"/>
      <c r="J65" s="176"/>
      <c r="K65" s="171">
        <f>SUBTOTAL(9,K50:K64)</f>
        <v>0</v>
      </c>
      <c r="M65" s="171">
        <f>SUBTOTAL(9,M50:M64)</f>
        <v>0</v>
      </c>
    </row>
    <row r="66" spans="1:20" x14ac:dyDescent="0.2">
      <c r="J66" s="6"/>
      <c r="K66" s="6"/>
      <c r="L66" s="6"/>
      <c r="N66" s="6"/>
      <c r="O66" s="6"/>
      <c r="P66" s="6"/>
      <c r="Q66" s="6"/>
      <c r="R66" s="6"/>
      <c r="S66" s="6"/>
      <c r="T66" s="6"/>
    </row>
    <row r="67" spans="1:20" x14ac:dyDescent="0.2">
      <c r="J67" s="6"/>
      <c r="K67" s="6"/>
      <c r="L67" s="6"/>
      <c r="N67" s="6"/>
      <c r="O67" s="6"/>
      <c r="P67" s="6"/>
      <c r="Q67" s="6"/>
      <c r="R67" s="6"/>
      <c r="S67" s="6"/>
      <c r="T67" s="6"/>
    </row>
    <row r="68" spans="1:20" ht="25.5" x14ac:dyDescent="0.2">
      <c r="A68" s="1" t="s">
        <v>59</v>
      </c>
      <c r="B68" s="22" t="s">
        <v>307</v>
      </c>
      <c r="C68" s="22"/>
      <c r="E68" s="272" t="s">
        <v>318</v>
      </c>
      <c r="F68" s="272"/>
      <c r="G68" s="22" t="s">
        <v>291</v>
      </c>
      <c r="I68" s="272" t="s">
        <v>319</v>
      </c>
      <c r="J68" s="272"/>
      <c r="K68" s="22" t="s">
        <v>292</v>
      </c>
      <c r="L68" s="6"/>
      <c r="M68" s="18" t="s">
        <v>26</v>
      </c>
      <c r="N68" s="6"/>
      <c r="O68" s="6"/>
      <c r="P68" s="6"/>
      <c r="Q68" s="6"/>
      <c r="R68" s="6"/>
      <c r="S68" s="6"/>
      <c r="T68" s="6"/>
    </row>
    <row r="69" spans="1:20" ht="15" x14ac:dyDescent="0.25">
      <c r="A69" s="31" t="s">
        <v>56</v>
      </c>
      <c r="B69" s="31"/>
      <c r="C69" s="41"/>
      <c r="E69" s="273"/>
      <c r="F69" s="274"/>
      <c r="G69" s="170">
        <f>E69</f>
        <v>0</v>
      </c>
      <c r="I69" s="273" t="str">
        <f t="shared" ref="I69:I79" si="10">IF(grant_term="","",IF(grant_term=12,"N/A",IF(grant_term=24,"Please Input")))</f>
        <v>N/A</v>
      </c>
      <c r="J69" s="274"/>
      <c r="K69" s="170">
        <f t="shared" ref="K69:K79" si="11">SUM(I69)</f>
        <v>0</v>
      </c>
      <c r="L69" s="6"/>
      <c r="M69" s="43">
        <f t="shared" ref="M69:M74" si="12">ROUND(SUM(G69,K69),0)</f>
        <v>0</v>
      </c>
      <c r="N69" s="6"/>
      <c r="O69" s="6"/>
      <c r="P69" s="6"/>
      <c r="Q69" s="6"/>
      <c r="R69" s="6"/>
      <c r="S69" s="6"/>
      <c r="T69" s="6"/>
    </row>
    <row r="70" spans="1:20" ht="15" x14ac:dyDescent="0.25">
      <c r="A70" s="31" t="s">
        <v>56</v>
      </c>
      <c r="B70" s="31"/>
      <c r="C70" s="41"/>
      <c r="E70" s="270"/>
      <c r="F70" s="271"/>
      <c r="G70" s="171">
        <f t="shared" ref="G70:G79" si="13">E70</f>
        <v>0</v>
      </c>
      <c r="I70" s="270" t="str">
        <f t="shared" si="10"/>
        <v>N/A</v>
      </c>
      <c r="J70" s="271"/>
      <c r="K70" s="171">
        <f t="shared" si="11"/>
        <v>0</v>
      </c>
      <c r="L70" s="6"/>
      <c r="M70" s="43">
        <f t="shared" si="12"/>
        <v>0</v>
      </c>
      <c r="N70" s="6"/>
      <c r="O70" s="6"/>
      <c r="P70" s="6"/>
      <c r="Q70" s="6"/>
      <c r="R70" s="6"/>
      <c r="S70" s="6"/>
      <c r="T70" s="6"/>
    </row>
    <row r="71" spans="1:20" ht="15" x14ac:dyDescent="0.25">
      <c r="A71" s="31" t="s">
        <v>56</v>
      </c>
      <c r="B71" s="31"/>
      <c r="C71" s="41"/>
      <c r="E71" s="270"/>
      <c r="F71" s="271"/>
      <c r="G71" s="171">
        <f t="shared" si="13"/>
        <v>0</v>
      </c>
      <c r="I71" s="270" t="str">
        <f t="shared" si="10"/>
        <v>N/A</v>
      </c>
      <c r="J71" s="271"/>
      <c r="K71" s="171">
        <f t="shared" si="11"/>
        <v>0</v>
      </c>
      <c r="L71" s="6"/>
      <c r="M71" s="43">
        <f t="shared" si="12"/>
        <v>0</v>
      </c>
      <c r="N71" s="6"/>
      <c r="O71" s="6"/>
      <c r="P71" s="6"/>
      <c r="Q71" s="6"/>
      <c r="R71" s="6"/>
      <c r="S71" s="6"/>
      <c r="T71" s="6"/>
    </row>
    <row r="72" spans="1:20" ht="15" x14ac:dyDescent="0.25">
      <c r="A72" s="31" t="s">
        <v>56</v>
      </c>
      <c r="B72" s="31"/>
      <c r="C72" s="41"/>
      <c r="E72" s="270"/>
      <c r="F72" s="271"/>
      <c r="G72" s="171">
        <f t="shared" si="13"/>
        <v>0</v>
      </c>
      <c r="I72" s="270" t="str">
        <f t="shared" si="10"/>
        <v>N/A</v>
      </c>
      <c r="J72" s="271"/>
      <c r="K72" s="171">
        <f t="shared" si="11"/>
        <v>0</v>
      </c>
      <c r="L72" s="6"/>
      <c r="M72" s="43">
        <f t="shared" si="12"/>
        <v>0</v>
      </c>
      <c r="N72" s="6"/>
      <c r="O72" s="6"/>
      <c r="P72" s="6"/>
      <c r="Q72" s="6"/>
      <c r="R72" s="6"/>
      <c r="S72" s="6"/>
      <c r="T72" s="6"/>
    </row>
    <row r="73" spans="1:20" ht="15" x14ac:dyDescent="0.25">
      <c r="A73" s="31" t="s">
        <v>56</v>
      </c>
      <c r="B73" s="31"/>
      <c r="C73" s="41"/>
      <c r="E73" s="270"/>
      <c r="F73" s="271"/>
      <c r="G73" s="171">
        <f t="shared" si="13"/>
        <v>0</v>
      </c>
      <c r="I73" s="270" t="str">
        <f t="shared" si="10"/>
        <v>N/A</v>
      </c>
      <c r="J73" s="271"/>
      <c r="K73" s="171">
        <f t="shared" si="11"/>
        <v>0</v>
      </c>
      <c r="L73" s="6"/>
      <c r="M73" s="43">
        <f t="shared" si="12"/>
        <v>0</v>
      </c>
      <c r="N73" s="6"/>
      <c r="O73" s="6"/>
      <c r="P73" s="6"/>
      <c r="Q73" s="6"/>
      <c r="R73" s="6"/>
      <c r="S73" s="6"/>
      <c r="T73" s="6"/>
    </row>
    <row r="74" spans="1:20" ht="15" x14ac:dyDescent="0.25">
      <c r="A74" s="31" t="s">
        <v>56</v>
      </c>
      <c r="B74" s="31"/>
      <c r="C74" s="41"/>
      <c r="E74" s="270"/>
      <c r="F74" s="271"/>
      <c r="G74" s="171">
        <f t="shared" si="13"/>
        <v>0</v>
      </c>
      <c r="I74" s="270" t="str">
        <f t="shared" si="10"/>
        <v>N/A</v>
      </c>
      <c r="J74" s="271"/>
      <c r="K74" s="171">
        <f t="shared" si="11"/>
        <v>0</v>
      </c>
      <c r="L74" s="6"/>
      <c r="M74" s="43">
        <f t="shared" si="12"/>
        <v>0</v>
      </c>
      <c r="N74" s="6"/>
      <c r="O74" s="6"/>
      <c r="P74" s="6"/>
      <c r="Q74" s="6"/>
      <c r="R74" s="6"/>
      <c r="S74" s="6"/>
      <c r="T74" s="6"/>
    </row>
    <row r="75" spans="1:20" ht="15" x14ac:dyDescent="0.25">
      <c r="A75" s="31" t="s">
        <v>56</v>
      </c>
      <c r="B75" s="31"/>
      <c r="C75" s="41"/>
      <c r="E75" s="270"/>
      <c r="F75" s="271"/>
      <c r="G75" s="171">
        <f t="shared" si="13"/>
        <v>0</v>
      </c>
      <c r="I75" s="270" t="str">
        <f t="shared" si="10"/>
        <v>N/A</v>
      </c>
      <c r="J75" s="271"/>
      <c r="K75" s="171">
        <f t="shared" si="11"/>
        <v>0</v>
      </c>
      <c r="L75" s="6"/>
      <c r="M75" s="43">
        <f>ROUND(SUM(G75,K75),0)</f>
        <v>0</v>
      </c>
      <c r="N75" s="6"/>
      <c r="O75" s="6"/>
      <c r="P75" s="6"/>
      <c r="Q75" s="6"/>
      <c r="R75" s="6"/>
      <c r="S75" s="6"/>
      <c r="T75" s="6"/>
    </row>
    <row r="76" spans="1:20" ht="15" hidden="1" outlineLevel="1" x14ac:dyDescent="0.25">
      <c r="A76" s="31" t="s">
        <v>56</v>
      </c>
      <c r="B76" s="31"/>
      <c r="C76" s="41"/>
      <c r="E76" s="270"/>
      <c r="F76" s="271"/>
      <c r="G76" s="171">
        <f t="shared" si="13"/>
        <v>0</v>
      </c>
      <c r="I76" s="270" t="str">
        <f t="shared" si="10"/>
        <v>N/A</v>
      </c>
      <c r="J76" s="271"/>
      <c r="K76" s="171">
        <f t="shared" si="11"/>
        <v>0</v>
      </c>
      <c r="L76" s="6"/>
      <c r="M76" s="43">
        <f t="shared" ref="M76:M79" si="14">ROUND(SUM(G76,K76),0)</f>
        <v>0</v>
      </c>
      <c r="N76" s="6"/>
      <c r="O76" s="6"/>
      <c r="P76" s="6"/>
      <c r="Q76" s="6"/>
      <c r="R76" s="6"/>
      <c r="S76" s="6"/>
      <c r="T76" s="6"/>
    </row>
    <row r="77" spans="1:20" ht="15" hidden="1" outlineLevel="1" x14ac:dyDescent="0.25">
      <c r="A77" s="31" t="s">
        <v>56</v>
      </c>
      <c r="B77" s="31"/>
      <c r="C77" s="41"/>
      <c r="E77" s="270"/>
      <c r="F77" s="271"/>
      <c r="G77" s="171">
        <f t="shared" si="13"/>
        <v>0</v>
      </c>
      <c r="I77" s="270" t="str">
        <f t="shared" si="10"/>
        <v>N/A</v>
      </c>
      <c r="J77" s="271"/>
      <c r="K77" s="171">
        <f t="shared" si="11"/>
        <v>0</v>
      </c>
      <c r="L77" s="6"/>
      <c r="M77" s="43">
        <f t="shared" si="14"/>
        <v>0</v>
      </c>
      <c r="N77" s="6"/>
      <c r="O77" s="6"/>
      <c r="P77" s="6"/>
      <c r="Q77" s="6"/>
      <c r="R77" s="6"/>
      <c r="S77" s="6"/>
      <c r="T77" s="6"/>
    </row>
    <row r="78" spans="1:20" ht="15" hidden="1" outlineLevel="1" x14ac:dyDescent="0.25">
      <c r="A78" s="31" t="s">
        <v>56</v>
      </c>
      <c r="B78" s="31"/>
      <c r="C78" s="41"/>
      <c r="E78" s="270"/>
      <c r="F78" s="271"/>
      <c r="G78" s="171">
        <f t="shared" si="13"/>
        <v>0</v>
      </c>
      <c r="I78" s="270" t="str">
        <f t="shared" si="10"/>
        <v>N/A</v>
      </c>
      <c r="J78" s="271"/>
      <c r="K78" s="171">
        <f t="shared" si="11"/>
        <v>0</v>
      </c>
      <c r="L78" s="6"/>
      <c r="M78" s="43">
        <f t="shared" si="14"/>
        <v>0</v>
      </c>
      <c r="N78" s="6"/>
      <c r="O78" s="6"/>
      <c r="P78" s="6"/>
      <c r="Q78" s="6"/>
      <c r="R78" s="6"/>
      <c r="S78" s="6"/>
      <c r="T78" s="6"/>
    </row>
    <row r="79" spans="1:20" ht="15" hidden="1" outlineLevel="1" x14ac:dyDescent="0.25">
      <c r="A79" s="31" t="s">
        <v>56</v>
      </c>
      <c r="B79" s="31"/>
      <c r="C79" s="41"/>
      <c r="E79" s="270"/>
      <c r="F79" s="271"/>
      <c r="G79" s="171">
        <f t="shared" si="13"/>
        <v>0</v>
      </c>
      <c r="I79" s="270" t="str">
        <f t="shared" si="10"/>
        <v>N/A</v>
      </c>
      <c r="J79" s="271"/>
      <c r="K79" s="171">
        <f t="shared" si="11"/>
        <v>0</v>
      </c>
      <c r="L79" s="6"/>
      <c r="M79" s="43">
        <f t="shared" si="14"/>
        <v>0</v>
      </c>
      <c r="N79" s="6"/>
      <c r="O79" s="6"/>
      <c r="P79" s="6"/>
      <c r="Q79" s="6"/>
      <c r="R79" s="6"/>
      <c r="S79" s="6"/>
      <c r="T79" s="6"/>
    </row>
    <row r="80" spans="1:20" ht="6" customHeight="1" collapsed="1" x14ac:dyDescent="0.2">
      <c r="J80" s="6"/>
      <c r="K80" s="6"/>
      <c r="L80" s="6"/>
      <c r="N80" s="6"/>
      <c r="O80" s="6"/>
      <c r="P80" s="6"/>
      <c r="Q80" s="6"/>
      <c r="R80" s="6"/>
      <c r="S80" s="6"/>
      <c r="T80" s="6"/>
    </row>
    <row r="81" spans="1:20" ht="15" x14ac:dyDescent="0.25">
      <c r="A81" s="172" t="s">
        <v>60</v>
      </c>
      <c r="B81" s="176"/>
      <c r="C81" s="176"/>
      <c r="D81" s="176"/>
      <c r="E81" s="176"/>
      <c r="F81" s="176"/>
      <c r="G81" s="171">
        <f>SUBTOTAL(9,G69:G80)</f>
        <v>0</v>
      </c>
      <c r="H81" s="176"/>
      <c r="I81" s="176"/>
      <c r="J81" s="176"/>
      <c r="K81" s="171">
        <f>SUBTOTAL(9,K69:K80)</f>
        <v>0</v>
      </c>
      <c r="M81" s="171">
        <f>SUBTOTAL(9,M69:M80)</f>
        <v>0</v>
      </c>
    </row>
    <row r="82" spans="1:20" ht="6" customHeight="1" x14ac:dyDescent="0.2">
      <c r="F82" s="12"/>
      <c r="J82" s="6"/>
      <c r="L82" s="6"/>
      <c r="N82" s="6"/>
      <c r="O82" s="6"/>
      <c r="P82" s="6"/>
      <c r="Q82" s="6"/>
      <c r="R82" s="6"/>
      <c r="S82" s="6"/>
      <c r="T82" s="6"/>
    </row>
    <row r="83" spans="1:20" ht="15.75" thickBot="1" x14ac:dyDescent="0.3">
      <c r="A83" s="172" t="s">
        <v>323</v>
      </c>
      <c r="B83" s="176"/>
      <c r="C83" s="176"/>
      <c r="D83" s="176"/>
      <c r="E83" s="176"/>
      <c r="F83" s="176"/>
      <c r="G83" s="178">
        <f>ROUND(SUBTOTAL(9,G36:G82),0)</f>
        <v>0</v>
      </c>
      <c r="H83" s="176"/>
      <c r="I83" s="176"/>
      <c r="J83" s="176"/>
      <c r="K83" s="178">
        <f>ROUND(SUBTOTAL(9,K36:K82),0)</f>
        <v>0</v>
      </c>
      <c r="M83" s="44">
        <f>ROUND(SUM(G83,K83),0)</f>
        <v>0</v>
      </c>
    </row>
    <row r="84" spans="1:20" ht="13.5" thickTop="1" x14ac:dyDescent="0.2">
      <c r="F84" s="12"/>
      <c r="J84" s="6"/>
      <c r="K84" s="6"/>
      <c r="L84" s="6"/>
      <c r="N84" s="6"/>
      <c r="O84" s="6"/>
      <c r="P84" s="6"/>
      <c r="Q84" s="6"/>
      <c r="R84" s="6"/>
      <c r="S84" s="6"/>
      <c r="T84" s="6"/>
    </row>
    <row r="85" spans="1:20" ht="15.75" thickBot="1" x14ac:dyDescent="0.3">
      <c r="A85" s="172" t="s">
        <v>61</v>
      </c>
      <c r="B85" s="176"/>
      <c r="C85" s="176"/>
      <c r="D85" s="176"/>
      <c r="E85" s="176"/>
      <c r="F85" s="176"/>
      <c r="G85" s="178">
        <f>ROUND(G83*ind_cost_rate,0)</f>
        <v>0</v>
      </c>
      <c r="H85" s="176"/>
      <c r="I85" s="176"/>
      <c r="J85" s="176"/>
      <c r="K85" s="178">
        <f>ROUND(K83*ind_cost_rate,0)</f>
        <v>0</v>
      </c>
      <c r="M85" s="44">
        <f>SUM(G85:L85)</f>
        <v>0</v>
      </c>
    </row>
    <row r="86" spans="1:20" ht="13.5" thickTop="1" x14ac:dyDescent="0.2">
      <c r="F86" s="12"/>
      <c r="J86" s="6"/>
      <c r="K86" s="6"/>
      <c r="L86" s="6"/>
      <c r="N86" s="6"/>
      <c r="O86" s="6"/>
      <c r="P86" s="6"/>
      <c r="Q86" s="6"/>
      <c r="R86" s="6"/>
      <c r="S86" s="6"/>
      <c r="T86" s="6"/>
    </row>
    <row r="87" spans="1:20" x14ac:dyDescent="0.2">
      <c r="E87" s="8"/>
      <c r="J87" s="6"/>
      <c r="K87" s="6"/>
      <c r="L87" s="6"/>
      <c r="N87" s="6"/>
      <c r="O87" s="6"/>
      <c r="P87" s="6"/>
      <c r="Q87" s="6"/>
      <c r="R87" s="6"/>
      <c r="S87" s="6"/>
      <c r="T87" s="6"/>
    </row>
    <row r="88" spans="1:20" x14ac:dyDescent="0.2">
      <c r="J88" s="6"/>
      <c r="K88" s="6"/>
      <c r="L88" s="6"/>
      <c r="M88" s="6"/>
      <c r="N88" s="6"/>
      <c r="O88" s="6"/>
      <c r="P88" s="6"/>
      <c r="Q88" s="6"/>
      <c r="R88" s="6"/>
      <c r="S88" s="6"/>
      <c r="T88" s="6"/>
    </row>
    <row r="89" spans="1:20" x14ac:dyDescent="0.2">
      <c r="J89" s="6"/>
      <c r="K89" s="6"/>
      <c r="L89" s="6"/>
      <c r="M89" s="6"/>
      <c r="N89" s="6"/>
      <c r="O89" s="6"/>
      <c r="P89" s="6"/>
      <c r="Q89" s="6"/>
      <c r="R89" s="6"/>
      <c r="S89" s="6"/>
      <c r="T89" s="6"/>
    </row>
    <row r="90" spans="1:20" x14ac:dyDescent="0.2">
      <c r="K90" s="6"/>
    </row>
  </sheetData>
  <sheetProtection algorithmName="SHA-512" hashValue="OvIv72tqYsLCex6ji1i+Bxl9fUp6mmg7uY9kbFU0QPeCRTlqbiAJ8eLbzlqY1raPyP/WGur4Pbqx9oNrrkCiIg==" saltValue="ZOPdabUddgT88Y2WM5DD6Q==" spinCount="100000" sheet="1" objects="1" scenarios="1"/>
  <mergeCells count="83">
    <mergeCell ref="E36:F36"/>
    <mergeCell ref="I36:J36"/>
    <mergeCell ref="A8:B8"/>
    <mergeCell ref="A9:B9"/>
    <mergeCell ref="A10:B10"/>
    <mergeCell ref="A11:B11"/>
    <mergeCell ref="A12:B12"/>
    <mergeCell ref="A13:B13"/>
    <mergeCell ref="A14:B14"/>
    <mergeCell ref="A15:B15"/>
    <mergeCell ref="A16:B16"/>
    <mergeCell ref="E35:F35"/>
    <mergeCell ref="I35:J35"/>
    <mergeCell ref="E37:F37"/>
    <mergeCell ref="I37:J37"/>
    <mergeCell ref="E38:F38"/>
    <mergeCell ref="I38:J38"/>
    <mergeCell ref="E39:F39"/>
    <mergeCell ref="I39:J39"/>
    <mergeCell ref="E40:F40"/>
    <mergeCell ref="I40:J40"/>
    <mergeCell ref="E41:F41"/>
    <mergeCell ref="I41:J41"/>
    <mergeCell ref="E42:F42"/>
    <mergeCell ref="I42:J42"/>
    <mergeCell ref="E43:F43"/>
    <mergeCell ref="I43:J43"/>
    <mergeCell ref="E44:F44"/>
    <mergeCell ref="I44:J44"/>
    <mergeCell ref="E50:F50"/>
    <mergeCell ref="I50:J50"/>
    <mergeCell ref="E49:F49"/>
    <mergeCell ref="I49:J49"/>
    <mergeCell ref="E51:F51"/>
    <mergeCell ref="I51:J51"/>
    <mergeCell ref="E52:F52"/>
    <mergeCell ref="I52:J52"/>
    <mergeCell ref="E53:F53"/>
    <mergeCell ref="I53:J53"/>
    <mergeCell ref="E54:F54"/>
    <mergeCell ref="I54:J54"/>
    <mergeCell ref="E55:F55"/>
    <mergeCell ref="I55:J55"/>
    <mergeCell ref="E56:F56"/>
    <mergeCell ref="I56:J56"/>
    <mergeCell ref="E57:F57"/>
    <mergeCell ref="I57:J57"/>
    <mergeCell ref="E58:F58"/>
    <mergeCell ref="I58:J58"/>
    <mergeCell ref="E59:F59"/>
    <mergeCell ref="I59:J59"/>
    <mergeCell ref="E60:F60"/>
    <mergeCell ref="I60:J60"/>
    <mergeCell ref="E61:F61"/>
    <mergeCell ref="I61:J61"/>
    <mergeCell ref="E62:F62"/>
    <mergeCell ref="I62:J62"/>
    <mergeCell ref="E63:F63"/>
    <mergeCell ref="I63:J63"/>
    <mergeCell ref="E69:F69"/>
    <mergeCell ref="I69:J69"/>
    <mergeCell ref="E70:F70"/>
    <mergeCell ref="I70:J70"/>
    <mergeCell ref="E68:F68"/>
    <mergeCell ref="I68:J68"/>
    <mergeCell ref="E71:F71"/>
    <mergeCell ref="I71:J71"/>
    <mergeCell ref="E72:F72"/>
    <mergeCell ref="I72:J72"/>
    <mergeCell ref="E73:F73"/>
    <mergeCell ref="I73:J73"/>
    <mergeCell ref="E74:F74"/>
    <mergeCell ref="I74:J74"/>
    <mergeCell ref="E75:F75"/>
    <mergeCell ref="I75:J75"/>
    <mergeCell ref="E76:F76"/>
    <mergeCell ref="I76:J76"/>
    <mergeCell ref="E77:F77"/>
    <mergeCell ref="I77:J77"/>
    <mergeCell ref="E78:F78"/>
    <mergeCell ref="I78:J78"/>
    <mergeCell ref="E79:F79"/>
    <mergeCell ref="I79:J79"/>
  </mergeCells>
  <conditionalFormatting sqref="P22:P26">
    <cfRule type="expression" dxfId="12" priority="1">
      <formula>IF(grant_term=12,N22&gt;7500,N22&gt;15000)</formula>
    </cfRule>
  </conditionalFormatting>
  <dataValidations count="7">
    <dataValidation type="list" allowBlank="1" showInputMessage="1" showErrorMessage="1" sqref="B69:B79" xr:uid="{DE4CB97F-D9A0-435F-BB2C-16079F1A5426}">
      <formula1>List_DCostType</formula1>
    </dataValidation>
    <dataValidation type="list" allowBlank="1" showInputMessage="1" showErrorMessage="1" sqref="B50:B63" xr:uid="{309A0E57-C670-4D48-A2CE-CF19F1FAFAB6}">
      <formula1>List_DataType</formula1>
    </dataValidation>
    <dataValidation type="list" allowBlank="1" showInputMessage="1" showErrorMessage="1" sqref="B22:B26" xr:uid="{433CE231-33DE-4D64-944E-C5777B95F694}">
      <formula1>"Faculty, Non-Faculty"</formula1>
    </dataValidation>
    <dataValidation type="list" allowBlank="1" showInputMessage="1" showErrorMessage="1" sqref="C9:C16" xr:uid="{C72345FC-19DA-460F-A54A-D59DBBDE825E}">
      <formula1>"Student, Post-Doc, Other"</formula1>
    </dataValidation>
    <dataValidation type="custom" allowBlank="1" showInputMessage="1" showErrorMessage="1" errorTitle="Consuling Costs Exceeds Cap" error="Consultant fees cannot exceed $15,000 for 2-year project ($7,500 for a 1-year project)" prompt="Consultant fees cannot exceed $125/hr" sqref="I22:I26 E24:E26" xr:uid="{CDA5CD3D-3404-480E-823B-B84D92AC5AB7}">
      <formula1>AND($M22&gt;=0,IF(grant_term=24,$M22&lt;=ConsCap1*2,$M22&lt;=ConsCap1))</formula1>
    </dataValidation>
    <dataValidation type="custom" allowBlank="1" showInputMessage="1" showErrorMessage="1" errorTitle="Consuling Costs Exceeds Cap" error="Consultant fees cannot exceed $20,000 for 2-year project ($10,000 for a 1-year project)" prompt="Consultant fees cannot exceed a total of $20,000 for a 2-year project ($10,000 for a 1-year project)" sqref="J22:J26 F24:F26" xr:uid="{04091F8D-A6A2-4969-A428-8F29382E4112}">
      <formula1>AND($M22&gt;=0,IF(grant_term=24,$M22&lt;=ConsCap1*2,$M22&lt;=ConsCap1))</formula1>
    </dataValidation>
    <dataValidation type="list" allowBlank="1" showInputMessage="1" showErrorMessage="1" sqref="B36:B44" xr:uid="{C944F202-E901-4BF7-AE3E-1A940325AE60}">
      <formula1>"Survey Fees, Data Purchase, RDC Access, Other"</formula1>
    </dataValidation>
  </dataValidations>
  <printOptions horizontalCentered="1"/>
  <pageMargins left="0.25" right="0.25" top="0.1" bottom="0.5" header="0.3" footer="0.3"/>
  <pageSetup scale="86" fitToHeight="0" orientation="landscape" r:id="rId1"/>
  <headerFooter>
    <oddFooter>&amp;C&amp;A&amp;R&amp;P/&amp;N</oddFooter>
  </headerFooter>
  <rowBreaks count="1" manualBreakCount="1">
    <brk id="67"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0000"/>
  </sheetPr>
  <dimension ref="A1:H36"/>
  <sheetViews>
    <sheetView zoomScale="117" zoomScaleNormal="115" workbookViewId="0">
      <selection activeCell="F33" sqref="F33"/>
    </sheetView>
  </sheetViews>
  <sheetFormatPr defaultColWidth="8.85546875" defaultRowHeight="12.75" x14ac:dyDescent="0.2"/>
  <cols>
    <col min="1" max="1" width="10.42578125" customWidth="1"/>
    <col min="2" max="2" width="15.85546875" customWidth="1"/>
    <col min="3" max="3" width="23.42578125" customWidth="1"/>
    <col min="4" max="4" width="9.42578125" bestFit="1" customWidth="1"/>
    <col min="5" max="5" width="13.5703125" bestFit="1" customWidth="1"/>
    <col min="6" max="6" width="12.42578125" customWidth="1"/>
  </cols>
  <sheetData>
    <row r="1" spans="1:8" ht="24" thickBot="1" x14ac:dyDescent="0.4">
      <c r="A1" s="2" t="s">
        <v>11</v>
      </c>
      <c r="B1" s="3"/>
      <c r="C1" s="3"/>
      <c r="D1" s="3"/>
      <c r="E1" s="3"/>
      <c r="F1" s="3"/>
      <c r="G1" s="3"/>
      <c r="H1" s="3"/>
    </row>
    <row r="2" spans="1:8" ht="18.75" x14ac:dyDescent="0.3">
      <c r="A2" s="4" t="str">
        <f>co_name</f>
        <v>Russell Sage Foundation</v>
      </c>
    </row>
    <row r="4" spans="1:8" x14ac:dyDescent="0.2">
      <c r="A4" s="1" t="s">
        <v>1</v>
      </c>
      <c r="B4" t="s">
        <v>12</v>
      </c>
    </row>
    <row r="6" spans="1:8" x14ac:dyDescent="0.2">
      <c r="A6" s="1" t="s">
        <v>13</v>
      </c>
      <c r="B6" t="s">
        <v>79</v>
      </c>
      <c r="C6" t="b">
        <f ca="1">AND(B:B)</f>
        <v>1</v>
      </c>
    </row>
    <row r="7" spans="1:8" x14ac:dyDescent="0.2">
      <c r="A7" s="1"/>
    </row>
    <row r="8" spans="1:8" x14ac:dyDescent="0.2">
      <c r="B8" s="6"/>
      <c r="C8" s="6"/>
      <c r="D8" s="6"/>
      <c r="E8" s="6"/>
      <c r="F8" s="6"/>
    </row>
    <row r="9" spans="1:8" x14ac:dyDescent="0.2">
      <c r="A9">
        <v>1</v>
      </c>
      <c r="B9" t="b">
        <f>D13=0</f>
        <v>1</v>
      </c>
      <c r="C9" t="s">
        <v>75</v>
      </c>
    </row>
    <row r="10" spans="1:8" x14ac:dyDescent="0.2">
      <c r="C10" t="s">
        <v>76</v>
      </c>
      <c r="D10" s="7">
        <f>'Budget Summary'!$F$29</f>
        <v>0</v>
      </c>
    </row>
    <row r="11" spans="1:8" x14ac:dyDescent="0.2">
      <c r="C11" t="s">
        <v>77</v>
      </c>
      <c r="D11" s="7">
        <f>grant_amount</f>
        <v>0</v>
      </c>
    </row>
    <row r="12" spans="1:8" ht="5.25" customHeight="1" x14ac:dyDescent="0.2"/>
    <row r="13" spans="1:8" ht="13.5" thickBot="1" x14ac:dyDescent="0.25">
      <c r="C13" t="s">
        <v>78</v>
      </c>
      <c r="D13" s="27">
        <f>D10-D11</f>
        <v>0</v>
      </c>
    </row>
    <row r="14" spans="1:8" ht="13.5" thickTop="1" x14ac:dyDescent="0.2"/>
    <row r="16" spans="1:8" x14ac:dyDescent="0.2">
      <c r="A16">
        <v>2</v>
      </c>
      <c r="B16" t="b">
        <f>D17&lt;=Max_Grant_Amount</f>
        <v>1</v>
      </c>
      <c r="C16" t="str">
        <f>"Is the Total Budget Less Than Max Grant Amount"&amp;" ("&amp;TEXT(Max_Grant_Amount,"$0,K")&amp;")?"</f>
        <v>Is the Total Budget Less Than Max Grant Amount ($230K)?</v>
      </c>
    </row>
    <row r="17" spans="1:6" x14ac:dyDescent="0.2">
      <c r="C17" t="s">
        <v>76</v>
      </c>
      <c r="D17" s="7">
        <f>'Budget Summary'!$F$29</f>
        <v>0</v>
      </c>
    </row>
    <row r="20" spans="1:6" x14ac:dyDescent="0.2">
      <c r="A20">
        <v>3</v>
      </c>
      <c r="B20" s="19" t="str">
        <f>IF(D21="N/A","TRUE",D21&lt;=TraCap)</f>
        <v>TRUE</v>
      </c>
      <c r="C20" t="str">
        <f>"Is "&amp;C21&amp;" no more than $"&amp;TraCap&amp;"?"</f>
        <v>Is ^Conference/Collaboration Travel no more than $5000?</v>
      </c>
    </row>
    <row r="21" spans="1:6" x14ac:dyDescent="0.2">
      <c r="C21" s="9" t="str" cm="1">
        <f t="array" ref="C21">_xlfn._xlws.FILTER(tbl_DCostType[Direct Cost Type],ISNUMBER(SEARCH("^",tbl_DCostType[Direct Cost Type])))</f>
        <v>^Conference/Collaboration Travel</v>
      </c>
      <c r="D21" s="7" t="str" cm="1">
        <f t="array" ref="D21">IFERROR(SUM(_xlfn._xlws.FILTER(_xlfn.VSTACK('Grantee Org Research Costs'!$M$69:$M$80,'SubOrg1 Research Costs'!$M$69:$M$80,'SubOrg2 Research Costs'!$M$69:$M$80),_xlfn.VSTACK('Grantee Org Research Costs'!$B$69:$B$80,'SubOrg1 Research Costs'!$B$69:$B$80,'SubOrg2 Research Costs'!$B$69:$B$80)=ErrorCk!C21)),"N/A")</f>
        <v>N/A</v>
      </c>
    </row>
    <row r="24" spans="1:6" x14ac:dyDescent="0.2">
      <c r="A24">
        <v>4</v>
      </c>
      <c r="B24" s="19" cm="1">
        <f t="array" aca="1" ref="B24" ca="1">IFERROR(AND(INDIRECT("F26:F"&amp;24+COUNTA(_xlfn.UNIQUE(_xlfn._xlws.FILTER(_xlfn.VSTACK('Grantee Org Personnel'!$B$8:$B$18,'SubOrg1 Personnel'!$B$8:$B$18,'SubOrg2 Personnel'!$B$8:$B$18),_xlfn.VSTACK('Grantee Org Personnel'!$B$8:$B$18,'SubOrg1 Personnel'!$B$8:$B$18,'SubOrg2 Personnel'!$B$8:$B$18)&lt;&gt;"", "None"))))),1)</f>
        <v>1</v>
      </c>
      <c r="C24" t="str">
        <f>"Salary Support Additional to Buyout? (Salary Limit: $"&amp;CBC_1*grant_term/12&amp;")"</f>
        <v>Salary Support Additional to Buyout? (Salary Limit: $15000)</v>
      </c>
    </row>
    <row r="25" spans="1:6" x14ac:dyDescent="0.2">
      <c r="C25" t="str" cm="1">
        <f t="array" ref="C25">_xlfn.UNIQUE(_xlfn._xlws.FILTER(_xlfn.VSTACK('Grantee Org Personnel'!$B$8:$B$18,'SubOrg1 Personnel'!$B$8:$B$18,'SubOrg2 Personnel'!$B$8:$B$18),_xlfn.VSTACK('Grantee Org Personnel'!$B$8:$B$18,'SubOrg1 Personnel'!$B$8:$B$18,'SubOrg2 Personnel'!$B$8:$B$18)&lt;&gt;"", "None"))</f>
        <v>Name</v>
      </c>
      <c r="D25" t="s">
        <v>310</v>
      </c>
      <c r="E25" t="s">
        <v>289</v>
      </c>
    </row>
    <row r="26" spans="1:6" x14ac:dyDescent="0.2">
      <c r="D26" t="str" cm="1">
        <f t="array" ref="D26">IF($C26="","",IFERROR(SUM(_xlfn._xlws.FILTER(_xlfn.VSTACK('Grantee Org Personnel'!$P$8:$P$13,'SubOrg1 Personnel'!$P$8:$P$13,'SubOrg2 Personnel'!$P$8:$P$13),_xlfn.VSTACK('Grantee Org Personnel'!$B$8:$B$13,'SubOrg1 Personnel'!$B$8:$B$13,'SubOrg2 Personnel'!$B$8:$B$13)=ErrorCk!$C26)),0))</f>
        <v/>
      </c>
      <c r="E26" t="str" cm="1">
        <f t="array" ref="E26">IF($C26="","",IFERROR(SUM(_xlfn._xlws.FILTER(_xlfn.VSTACK('Grantee Org Personnel'!$P$15:$P$31,'SubOrg1 Personnel'!$P$15:$P$31,'SubOrg2 Personnel'!$P$15:$P$31),_xlfn.VSTACK('Grantee Org Personnel'!$B$15:$B$31,'SubOrg1 Personnel'!$B$15:$B$31,'SubOrg2 Personnel'!$B$15:$B$31)=ErrorCk!$C26)),0))</f>
        <v/>
      </c>
      <c r="F26" s="19" t="str">
        <f>IF(OR(C26="",E26=0),"",IF(E26&gt;(CBC_1*grant_term/12),D26=0,E26+D26&lt;=CBC_1*grant_term/12))</f>
        <v/>
      </c>
    </row>
    <row r="27" spans="1:6" x14ac:dyDescent="0.2">
      <c r="D27" t="str" cm="1">
        <f t="array" ref="D27">IF($C27="","",IFERROR(SUM(_xlfn._xlws.FILTER(_xlfn.VSTACK('Grantee Org Personnel'!$P$8:$P$13,'SubOrg1 Personnel'!$P$8:$P$13,'SubOrg2 Personnel'!$P$8:$P$13),_xlfn.VSTACK('Grantee Org Personnel'!$B$8:$B$13,'SubOrg1 Personnel'!$B$8:$B$13,'SubOrg2 Personnel'!$B$8:$B$13)=ErrorCk!$C27)),0))</f>
        <v/>
      </c>
      <c r="E27" t="str" cm="1">
        <f t="array" ref="E27">IF($C27="","",IFERROR(SUM(_xlfn._xlws.FILTER(_xlfn.VSTACK('Grantee Org Personnel'!$P$15:$P$31,'SubOrg1 Personnel'!$P$15:$P$31,'SubOrg2 Personnel'!$P$15:$P$31),_xlfn.VSTACK('Grantee Org Personnel'!$B$15:$B$31,'SubOrg1 Personnel'!$B$15:$B$31,'SubOrg2 Personnel'!$B$15:$B$31)=ErrorCk!$C27)),0))</f>
        <v/>
      </c>
      <c r="F27" s="19" t="str">
        <f>IF(OR(C27="",E27=0),"",IF(E27&gt;(CBC_1*grant_term/12),D27=0,E27+D27&lt;=CBC_1*grant_term/12))</f>
        <v/>
      </c>
    </row>
    <row r="28" spans="1:6" x14ac:dyDescent="0.2">
      <c r="D28" t="str" cm="1">
        <f t="array" ref="D28">IF($C28="","",IFERROR(SUM(_xlfn._xlws.FILTER(_xlfn.VSTACK('Grantee Org Personnel'!$P$8:$P$13,'SubOrg1 Personnel'!$P$8:$P$13,'SubOrg2 Personnel'!$P$8:$P$13),_xlfn.VSTACK('Grantee Org Personnel'!$B$8:$B$13,'SubOrg1 Personnel'!$B$8:$B$13,'SubOrg2 Personnel'!$B$8:$B$13)=ErrorCk!$C28)),0))</f>
        <v/>
      </c>
      <c r="E28" t="str" cm="1">
        <f t="array" ref="E28">IF($C28="","",IFERROR(SUM(_xlfn._xlws.FILTER(_xlfn.VSTACK('Grantee Org Personnel'!$P$15:$P$31,'SubOrg1 Personnel'!$P$15:$P$31,'SubOrg2 Personnel'!$P$15:$P$31),_xlfn.VSTACK('Grantee Org Personnel'!$B$15:$B$31,'SubOrg1 Personnel'!$B$15:$B$31,'SubOrg2 Personnel'!$B$15:$B$31)=ErrorCk!$C28)),0))</f>
        <v/>
      </c>
      <c r="F28" s="19" t="str">
        <f>IF(OR(C28="",E28=0),"",IF(E28&gt;(CBC_1*grant_term/12),D28=0,E28+D28&lt;=CBC_1*grant_term/12))</f>
        <v/>
      </c>
    </row>
    <row r="29" spans="1:6" x14ac:dyDescent="0.2">
      <c r="D29" t="str" cm="1">
        <f t="array" ref="D29">IF($C29="","",IFERROR(SUM(_xlfn._xlws.FILTER(_xlfn.VSTACK('Grantee Org Personnel'!$P$8:$P$13,'SubOrg1 Personnel'!$P$8:$P$13,'SubOrg2 Personnel'!$P$8:$P$13),_xlfn.VSTACK('Grantee Org Personnel'!$B$8:$B$13,'SubOrg1 Personnel'!$B$8:$B$13,'SubOrg2 Personnel'!$B$8:$B$13)=ErrorCk!$C29)),0))</f>
        <v/>
      </c>
      <c r="E29" t="str" cm="1">
        <f t="array" ref="E29">IF($C29="","",IFERROR(SUM(_xlfn._xlws.FILTER(_xlfn.VSTACK('Grantee Org Personnel'!$P$15:$P$31,'SubOrg1 Personnel'!$P$15:$P$31,'SubOrg2 Personnel'!$P$15:$P$31),_xlfn.VSTACK('Grantee Org Personnel'!$B$15:$B$31,'SubOrg1 Personnel'!$B$15:$B$31,'SubOrg2 Personnel'!$B$15:$B$31)=ErrorCk!$C29)),0))</f>
        <v/>
      </c>
      <c r="F29" s="19" t="str">
        <f>IF(OR(C29="",E29=0),"",IF(E29&gt;(CBC_1*grant_term/12),D29=0,E29+D29&lt;=CBC_1*grant_term/12))</f>
        <v/>
      </c>
    </row>
    <row r="30" spans="1:6" x14ac:dyDescent="0.2">
      <c r="D30" t="str" cm="1">
        <f t="array" ref="D30">IF($C30="","",IFERROR(SUM(_xlfn._xlws.FILTER(_xlfn.VSTACK('Grantee Org Personnel'!$P$8:$P$13,'SubOrg1 Personnel'!$P$8:$P$13,'SubOrg2 Personnel'!$P$8:$P$13),_xlfn.VSTACK('Grantee Org Personnel'!$B$8:$B$13,'SubOrg1 Personnel'!$B$8:$B$13,'SubOrg2 Personnel'!$B$8:$B$13)=ErrorCk!$C30)),0))</f>
        <v/>
      </c>
      <c r="E30" t="str" cm="1">
        <f t="array" ref="E30">IF($C30="","",IFERROR(SUM(_xlfn._xlws.FILTER(_xlfn.VSTACK('Grantee Org Personnel'!$P$15:$P$31,'SubOrg1 Personnel'!$P$15:$P$31,'SubOrg2 Personnel'!$P$15:$P$31),_xlfn.VSTACK('Grantee Org Personnel'!$B$15:$B$31,'SubOrg1 Personnel'!$B$15:$B$31,'SubOrg2 Personnel'!$B$15:$B$31)=ErrorCk!$C30)),0))</f>
        <v/>
      </c>
      <c r="F30" s="19" t="str">
        <f>IF(OR(C30="",E30=0),"",IF(E30&gt;(CBC_1*grant_term/12),D30=0,E30+D30&lt;=CBC_1*grant_term/12))</f>
        <v/>
      </c>
    </row>
    <row r="31" spans="1:6" x14ac:dyDescent="0.2">
      <c r="D31" t="str" cm="1">
        <f t="array" ref="D31">IF($C31="","",IFERROR(SUM(_xlfn._xlws.FILTER(_xlfn.VSTACK('Grantee Org Personnel'!$P$8:$P$13,'SubOrg1 Personnel'!$P$8:$P$13,'SubOrg2 Personnel'!$P$8:$P$13),_xlfn.VSTACK('Grantee Org Personnel'!$B$8:$B$13,'SubOrg1 Personnel'!$B$8:$B$13,'SubOrg2 Personnel'!$B$8:$B$13)=ErrorCk!$C31)),0))</f>
        <v/>
      </c>
      <c r="E31" t="str" cm="1">
        <f t="array" ref="E31">IF($C31="","",IFERROR(SUM(_xlfn._xlws.FILTER(_xlfn.VSTACK('Grantee Org Personnel'!$P$15:$P$31,'SubOrg1 Personnel'!$P$15:$P$31,'SubOrg2 Personnel'!$P$15:$P$31),_xlfn.VSTACK('Grantee Org Personnel'!$B$15:$B$31,'SubOrg1 Personnel'!$B$15:$B$31,'SubOrg2 Personnel'!$B$15:$B$31)=ErrorCk!$C31)),0))</f>
        <v/>
      </c>
      <c r="F31" s="19" t="str">
        <f>IF(OR(C31="",E31=0),"",IF(E31&gt;(CBC_1*grant_term/12),D31=0,E31+D31&lt;=CBC_1*grant_term/12))</f>
        <v/>
      </c>
    </row>
    <row r="32" spans="1:6" x14ac:dyDescent="0.2">
      <c r="D32" t="str" cm="1">
        <f t="array" ref="D32">IF($C32="","",IFERROR(SUM(_xlfn._xlws.FILTER(_xlfn.VSTACK('Grantee Org Personnel'!$P$8:$P$13,'SubOrg1 Personnel'!$P$8:$P$13,'SubOrg2 Personnel'!$P$8:$P$13),_xlfn.VSTACK('Grantee Org Personnel'!$B$8:$B$13,'SubOrg1 Personnel'!$B$8:$B$13,'SubOrg2 Personnel'!$B$8:$B$13)=ErrorCk!$C32)),0))</f>
        <v/>
      </c>
      <c r="E32" t="str" cm="1">
        <f t="array" ref="E32">IF($C32="","",IFERROR(SUM(_xlfn._xlws.FILTER(_xlfn.VSTACK('Grantee Org Personnel'!$P$15:$P$31,'SubOrg1 Personnel'!$P$15:$P$31,'SubOrg2 Personnel'!$P$15:$P$31),_xlfn.VSTACK('Grantee Org Personnel'!$B$15:$B$31,'SubOrg1 Personnel'!$B$15:$B$31,'SubOrg2 Personnel'!$B$15:$B$31)=ErrorCk!$C32)),0))</f>
        <v/>
      </c>
      <c r="F32" s="19" t="str">
        <f>IF(OR(C32="",E32=0),"",IF(E32&gt;(CBC_1*grant_term/12),D32=0,E32+D32&lt;=CBC_1*grant_term/12))</f>
        <v/>
      </c>
    </row>
    <row r="33" spans="4:6" x14ac:dyDescent="0.2">
      <c r="D33" t="str" cm="1">
        <f t="array" ref="D33">IF($C33="","",IFERROR(SUM(_xlfn._xlws.FILTER(_xlfn.VSTACK('Grantee Org Personnel'!$P$8:$P$13,'SubOrg1 Personnel'!$P$8:$P$13,'SubOrg2 Personnel'!$P$8:$P$13),_xlfn.VSTACK('Grantee Org Personnel'!$B$8:$B$13,'SubOrg1 Personnel'!$B$8:$B$13,'SubOrg2 Personnel'!$B$8:$B$13)=ErrorCk!$C33)),0))</f>
        <v/>
      </c>
      <c r="E33" t="str" cm="1">
        <f t="array" ref="E33">IF($C33="","",IFERROR(SUM(_xlfn._xlws.FILTER(_xlfn.VSTACK('Grantee Org Personnel'!$P$15:$P$31,'SubOrg1 Personnel'!$P$15:$P$31,'SubOrg2 Personnel'!$P$15:$P$31),_xlfn.VSTACK('Grantee Org Personnel'!$B$15:$B$31,'SubOrg1 Personnel'!$B$15:$B$31,'SubOrg2 Personnel'!$B$15:$B$31)=ErrorCk!$C33)),0))</f>
        <v/>
      </c>
      <c r="F33" s="19" t="str">
        <f>IF(OR(C33="",E33=0),"",IF(E33&gt;(CBC_1*grant_term/12),D33=0,E33+D33&lt;=CBC_1*grant_term/12))</f>
        <v/>
      </c>
    </row>
    <row r="34" spans="4:6" x14ac:dyDescent="0.2">
      <c r="D34" t="str" cm="1">
        <f t="array" ref="D34">IF($C34="","",IFERROR(SUM(_xlfn._xlws.FILTER(_xlfn.VSTACK('Grantee Org Personnel'!$P$8:$P$13,'SubOrg1 Personnel'!$P$8:$P$13,'SubOrg2 Personnel'!$P$8:$P$13),_xlfn.VSTACK('Grantee Org Personnel'!$B$8:$B$13,'SubOrg1 Personnel'!$B$8:$B$13,'SubOrg2 Personnel'!$B$8:$B$13)=ErrorCk!$C34)),0))</f>
        <v/>
      </c>
      <c r="E34" t="str" cm="1">
        <f t="array" ref="E34">IF($C34="","",IFERROR(SUM(_xlfn._xlws.FILTER(_xlfn.VSTACK('Grantee Org Personnel'!$P$15:$P$31,'SubOrg1 Personnel'!$P$15:$P$31,'SubOrg2 Personnel'!$P$15:$P$31),_xlfn.VSTACK('Grantee Org Personnel'!$B$15:$B$31,'SubOrg1 Personnel'!$B$15:$B$31,'SubOrg2 Personnel'!$B$15:$B$31)=ErrorCk!$C34)),0))</f>
        <v/>
      </c>
      <c r="F34" s="19" t="str">
        <f>IF(OR(C34="",E34=0),"",IF(E34&gt;(CBC_1*grant_term/12),D34=0,E34+D34&lt;=CBC_1*grant_term/12))</f>
        <v/>
      </c>
    </row>
    <row r="35" spans="4:6" x14ac:dyDescent="0.2">
      <c r="D35" t="str" cm="1">
        <f t="array" ref="D35">IF($C35="","",IFERROR(SUM(_xlfn._xlws.FILTER(_xlfn.VSTACK('Grantee Org Personnel'!$P$8:$P$13,'SubOrg1 Personnel'!$P$8:$P$13,'SubOrg2 Personnel'!$P$8:$P$13),_xlfn.VSTACK('Grantee Org Personnel'!$B$8:$B$13,'SubOrg1 Personnel'!$B$8:$B$13,'SubOrg2 Personnel'!$B$8:$B$13)=ErrorCk!$C35)),0))</f>
        <v/>
      </c>
      <c r="E35" t="str" cm="1">
        <f t="array" ref="E35">IF($C35="","",IFERROR(SUM(_xlfn._xlws.FILTER(_xlfn.VSTACK('Grantee Org Personnel'!$P$15:$P$31,'SubOrg1 Personnel'!$P$15:$P$31,'SubOrg2 Personnel'!$P$15:$P$31),_xlfn.VSTACK('Grantee Org Personnel'!$B$15:$B$31,'SubOrg1 Personnel'!$B$15:$B$31,'SubOrg2 Personnel'!$B$15:$B$31)=ErrorCk!$C35)),0))</f>
        <v/>
      </c>
      <c r="F35" s="19" t="str">
        <f>IF(OR(C35="",E35=0),"",IF(E35&gt;(CBC_1*grant_term/12),D35=0,E35+D35&lt;=CBC_1*grant_term/12))</f>
        <v/>
      </c>
    </row>
    <row r="36" spans="4:6" x14ac:dyDescent="0.2">
      <c r="D36" t="str" cm="1">
        <f t="array" ref="D36">IF($C36="","",IFERROR(SUM(_xlfn._xlws.FILTER(_xlfn.VSTACK('Grantee Org Personnel'!$P$8:$P$13,'SubOrg1 Personnel'!$P$8:$P$13,'SubOrg2 Personnel'!$P$8:$P$13),_xlfn.VSTACK('Grantee Org Personnel'!$B$8:$B$13,'SubOrg1 Personnel'!$B$8:$B$13,'SubOrg2 Personnel'!$B$8:$B$13)=ErrorCk!$C36)),0))</f>
        <v/>
      </c>
      <c r="E36" t="str" cm="1">
        <f t="array" ref="E36">IF($C36="","",IFERROR(SUM(_xlfn._xlws.FILTER(_xlfn.VSTACK('Grantee Org Personnel'!$P$15:$P$31,'SubOrg1 Personnel'!$P$15:$P$31,'SubOrg2 Personnel'!$P$15:$P$31),_xlfn.VSTACK('Grantee Org Personnel'!$B$15:$B$31,'SubOrg1 Personnel'!$B$15:$B$31,'SubOrg2 Personnel'!$B$15:$B$31)=ErrorCk!$C36)),0))</f>
        <v/>
      </c>
      <c r="F36" s="19" t="str">
        <f>IF(OR(C36="",E36=0),"",IF(E36&gt;(CBC_1*grant_term/12),D36=0,E36+D36&lt;=CBC_1*grant_term/12))</f>
        <v/>
      </c>
    </row>
  </sheetData>
  <sheetProtection algorithmName="SHA-512" hashValue="uLerRf8tqW69GlpCbFjyroRK0Yv6J/gbnRdCZqJ505iTsPtVBG3C2+G0bsfu1LG07+gSyAbAiaijqtySYAwOpg==" saltValue="au2ygnpbNJX8GDULEKZceQ==" spinCount="100000" sheet="1" objects="1" scenarios="1"/>
  <conditionalFormatting sqref="B9">
    <cfRule type="containsText" dxfId="11" priority="9" operator="containsText" text="True">
      <formula>NOT(ISERROR(SEARCH("True",B9)))</formula>
    </cfRule>
    <cfRule type="containsText" dxfId="10" priority="10" operator="containsText" text="False">
      <formula>NOT(ISERROR(SEARCH("False",B9)))</formula>
    </cfRule>
  </conditionalFormatting>
  <conditionalFormatting sqref="B16">
    <cfRule type="containsText" dxfId="9" priority="7" operator="containsText" text="True">
      <formula>NOT(ISERROR(SEARCH("True",B16)))</formula>
    </cfRule>
    <cfRule type="containsText" dxfId="8" priority="8" operator="containsText" text="False">
      <formula>NOT(ISERROR(SEARCH("False",B16)))</formula>
    </cfRule>
  </conditionalFormatting>
  <conditionalFormatting sqref="B20">
    <cfRule type="containsText" dxfId="7" priority="5" operator="containsText" text="True">
      <formula>NOT(ISERROR(SEARCH("True",B20)))</formula>
    </cfRule>
    <cfRule type="containsText" dxfId="6" priority="6" operator="containsText" text="False">
      <formula>NOT(ISERROR(SEARCH("False",B20)))</formula>
    </cfRule>
  </conditionalFormatting>
  <conditionalFormatting sqref="B24">
    <cfRule type="containsText" dxfId="5" priority="3" operator="containsText" text="True">
      <formula>NOT(ISERROR(SEARCH("True",B24)))</formula>
    </cfRule>
    <cfRule type="containsText" dxfId="4" priority="4" operator="containsText" text="False">
      <formula>NOT(ISERROR(SEARCH("False",B24)))</formula>
    </cfRule>
  </conditionalFormatting>
  <conditionalFormatting sqref="C6">
    <cfRule type="containsText" dxfId="3" priority="11" operator="containsText" text="True">
      <formula>NOT(ISERROR(SEARCH("True",C6)))</formula>
    </cfRule>
    <cfRule type="containsText" dxfId="2" priority="12" operator="containsText" text="False">
      <formula>NOT(ISERROR(SEARCH("False",C6)))</formula>
    </cfRule>
  </conditionalFormatting>
  <conditionalFormatting sqref="F26:F36">
    <cfRule type="containsText" dxfId="1" priority="1" operator="containsText" text="True">
      <formula>NOT(ISERROR(SEARCH("True",F26)))</formula>
    </cfRule>
    <cfRule type="containsText" dxfId="0" priority="2" operator="containsText" text="False">
      <formula>NOT(ISERROR(SEARCH("False",F26)))</formula>
    </cfRule>
  </conditionalFormatting>
  <pageMargins left="0.7" right="0.7" top="0.75" bottom="0.75" header="0.3" footer="0.3"/>
  <pageSetup orientation="portrait" r:id="rId1"/>
  <customProperties>
    <customPr name="f42eb76d6"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1B8F6-B0A9-4910-85B7-104658C10FAD}">
  <sheetPr codeName="Sheet11"/>
  <dimension ref="A1:B7"/>
  <sheetViews>
    <sheetView zoomScale="120" zoomScaleNormal="120" workbookViewId="0">
      <selection activeCell="A8" sqref="A8"/>
    </sheetView>
  </sheetViews>
  <sheetFormatPr defaultColWidth="8.85546875" defaultRowHeight="12.75" x14ac:dyDescent="0.2"/>
  <sheetData>
    <row r="1" spans="1:2" x14ac:dyDescent="0.2">
      <c r="A1" s="1">
        <f>grantee_org</f>
        <v>0</v>
      </c>
    </row>
    <row r="2" spans="1:2" x14ac:dyDescent="0.2">
      <c r="A2" s="1" t="str">
        <f>PROPER(proj_title)</f>
        <v/>
      </c>
    </row>
    <row r="3" spans="1:2" x14ac:dyDescent="0.2">
      <c r="A3" s="1">
        <f>ref_number</f>
        <v>0</v>
      </c>
    </row>
    <row r="4" spans="1:2" x14ac:dyDescent="0.2">
      <c r="A4" s="1" t="e">
        <f>"Reporting period: "&amp;TEXT(start_date,"m/d/yy")&amp;" to "&amp;TEXT(r_date,"m/d/yy")</f>
        <v>#NAME?</v>
      </c>
    </row>
    <row r="7" spans="1:2" x14ac:dyDescent="0.2">
      <c r="A7" t="s">
        <v>71</v>
      </c>
      <c r="B7" t="s">
        <v>72</v>
      </c>
    </row>
  </sheetData>
  <pageMargins left="0.7" right="0.7" top="0.75" bottom="0.75" header="0.3" footer="0.3"/>
  <customProperties>
    <customPr name="f09cbe242"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9F6E4-0FA0-468D-95B2-06EE4DAF9DF2}">
  <sheetPr codeName="Sheet13"/>
  <dimension ref="B1:F36"/>
  <sheetViews>
    <sheetView showGridLines="0" workbookViewId="0">
      <selection activeCell="P37" sqref="P37"/>
    </sheetView>
  </sheetViews>
  <sheetFormatPr defaultColWidth="8.85546875" defaultRowHeight="12.75" x14ac:dyDescent="0.2"/>
  <cols>
    <col min="1" max="1" width="1.140625" customWidth="1"/>
    <col min="2" max="2" width="64.42578125" customWidth="1"/>
    <col min="3" max="3" width="1.42578125" customWidth="1"/>
    <col min="4" max="4" width="5.42578125" customWidth="1"/>
    <col min="5" max="6" width="16" customWidth="1"/>
  </cols>
  <sheetData>
    <row r="1" spans="2:6" ht="25.5" x14ac:dyDescent="0.2">
      <c r="B1" s="49" t="s">
        <v>135</v>
      </c>
      <c r="C1" s="49"/>
      <c r="D1" s="56"/>
      <c r="E1" s="56"/>
      <c r="F1" s="56"/>
    </row>
    <row r="2" spans="2:6" x14ac:dyDescent="0.2">
      <c r="B2" s="49" t="s">
        <v>136</v>
      </c>
      <c r="C2" s="49"/>
      <c r="D2" s="56"/>
      <c r="E2" s="56"/>
      <c r="F2" s="56"/>
    </row>
    <row r="3" spans="2:6" x14ac:dyDescent="0.2">
      <c r="B3" s="50"/>
      <c r="C3" s="50"/>
      <c r="D3" s="57"/>
      <c r="E3" s="57"/>
      <c r="F3" s="57"/>
    </row>
    <row r="4" spans="2:6" ht="25.5" x14ac:dyDescent="0.2">
      <c r="B4" s="50" t="s">
        <v>118</v>
      </c>
      <c r="C4" s="50"/>
      <c r="D4" s="57"/>
      <c r="E4" s="57"/>
      <c r="F4" s="57"/>
    </row>
    <row r="5" spans="2:6" x14ac:dyDescent="0.2">
      <c r="B5" s="50"/>
      <c r="C5" s="50"/>
      <c r="D5" s="57"/>
      <c r="E5" s="57"/>
      <c r="F5" s="57"/>
    </row>
    <row r="6" spans="2:6" x14ac:dyDescent="0.2">
      <c r="B6" s="49" t="s">
        <v>119</v>
      </c>
      <c r="C6" s="49"/>
      <c r="D6" s="56"/>
      <c r="E6" s="56" t="s">
        <v>120</v>
      </c>
      <c r="F6" s="56" t="s">
        <v>121</v>
      </c>
    </row>
    <row r="7" spans="2:6" ht="13.5" thickBot="1" x14ac:dyDescent="0.25">
      <c r="B7" s="50"/>
      <c r="C7" s="50"/>
      <c r="D7" s="57"/>
      <c r="E7" s="57"/>
      <c r="F7" s="57"/>
    </row>
    <row r="8" spans="2:6" ht="38.25" x14ac:dyDescent="0.2">
      <c r="B8" s="51" t="s">
        <v>129</v>
      </c>
      <c r="C8" s="52"/>
      <c r="D8" s="58"/>
      <c r="E8" s="58">
        <v>55</v>
      </c>
      <c r="F8" s="59"/>
    </row>
    <row r="9" spans="2:6" ht="38.25" x14ac:dyDescent="0.2">
      <c r="B9" s="53"/>
      <c r="C9" s="50"/>
      <c r="D9" s="57"/>
      <c r="E9" s="60" t="s">
        <v>130</v>
      </c>
      <c r="F9" s="61" t="s">
        <v>122</v>
      </c>
    </row>
    <row r="10" spans="2:6" ht="38.25" x14ac:dyDescent="0.2">
      <c r="B10" s="53"/>
      <c r="C10" s="50"/>
      <c r="D10" s="57"/>
      <c r="E10" s="60" t="s">
        <v>131</v>
      </c>
      <c r="F10" s="61" t="s">
        <v>123</v>
      </c>
    </row>
    <row r="11" spans="2:6" x14ac:dyDescent="0.2">
      <c r="B11" s="53"/>
      <c r="C11" s="50"/>
      <c r="D11" s="57"/>
      <c r="E11" s="57"/>
      <c r="F11" s="61" t="s">
        <v>124</v>
      </c>
    </row>
    <row r="12" spans="2:6" x14ac:dyDescent="0.2">
      <c r="B12" s="53"/>
      <c r="C12" s="50"/>
      <c r="D12" s="57"/>
      <c r="E12" s="57"/>
      <c r="F12" s="61" t="s">
        <v>125</v>
      </c>
    </row>
    <row r="13" spans="2:6" x14ac:dyDescent="0.2">
      <c r="B13" s="53"/>
      <c r="C13" s="50"/>
      <c r="D13" s="57"/>
      <c r="E13" s="57"/>
      <c r="F13" s="61" t="s">
        <v>126</v>
      </c>
    </row>
    <row r="14" spans="2:6" x14ac:dyDescent="0.2">
      <c r="B14" s="53"/>
      <c r="C14" s="50"/>
      <c r="D14" s="57"/>
      <c r="E14" s="57"/>
      <c r="F14" s="61" t="s">
        <v>132</v>
      </c>
    </row>
    <row r="15" spans="2:6" ht="38.25" x14ac:dyDescent="0.2">
      <c r="B15" s="53"/>
      <c r="C15" s="50"/>
      <c r="D15" s="57"/>
      <c r="E15" s="60" t="s">
        <v>127</v>
      </c>
      <c r="F15" s="61" t="s">
        <v>122</v>
      </c>
    </row>
    <row r="16" spans="2:6" ht="38.25" x14ac:dyDescent="0.2">
      <c r="B16" s="53"/>
      <c r="C16" s="50"/>
      <c r="D16" s="57"/>
      <c r="E16" s="60" t="s">
        <v>133</v>
      </c>
      <c r="F16" s="61" t="s">
        <v>123</v>
      </c>
    </row>
    <row r="17" spans="2:6" x14ac:dyDescent="0.2">
      <c r="B17" s="53"/>
      <c r="C17" s="50"/>
      <c r="D17" s="57"/>
      <c r="E17" s="57"/>
      <c r="F17" s="61" t="s">
        <v>124</v>
      </c>
    </row>
    <row r="18" spans="2:6" x14ac:dyDescent="0.2">
      <c r="B18" s="53"/>
      <c r="C18" s="50"/>
      <c r="D18" s="57"/>
      <c r="E18" s="57"/>
      <c r="F18" s="61" t="s">
        <v>125</v>
      </c>
    </row>
    <row r="19" spans="2:6" x14ac:dyDescent="0.2">
      <c r="B19" s="53"/>
      <c r="C19" s="50"/>
      <c r="D19" s="57"/>
      <c r="E19" s="57"/>
      <c r="F19" s="61" t="s">
        <v>126</v>
      </c>
    </row>
    <row r="20" spans="2:6" x14ac:dyDescent="0.2">
      <c r="B20" s="53"/>
      <c r="C20" s="50"/>
      <c r="D20" s="57"/>
      <c r="E20" s="57"/>
      <c r="F20" s="61" t="s">
        <v>132</v>
      </c>
    </row>
    <row r="21" spans="2:6" ht="38.25" x14ac:dyDescent="0.2">
      <c r="B21" s="53"/>
      <c r="C21" s="50"/>
      <c r="D21" s="57"/>
      <c r="E21" s="60" t="s">
        <v>128</v>
      </c>
      <c r="F21" s="61" t="s">
        <v>122</v>
      </c>
    </row>
    <row r="22" spans="2:6" ht="38.25" x14ac:dyDescent="0.2">
      <c r="B22" s="53"/>
      <c r="C22" s="50"/>
      <c r="D22" s="57"/>
      <c r="E22" s="60" t="s">
        <v>134</v>
      </c>
      <c r="F22" s="61" t="s">
        <v>123</v>
      </c>
    </row>
    <row r="23" spans="2:6" x14ac:dyDescent="0.2">
      <c r="B23" s="53"/>
      <c r="C23" s="50"/>
      <c r="D23" s="57"/>
      <c r="E23" s="57"/>
      <c r="F23" s="61" t="s">
        <v>124</v>
      </c>
    </row>
    <row r="24" spans="2:6" x14ac:dyDescent="0.2">
      <c r="B24" s="53"/>
      <c r="C24" s="50"/>
      <c r="D24" s="57"/>
      <c r="E24" s="57"/>
      <c r="F24" s="61" t="s">
        <v>125</v>
      </c>
    </row>
    <row r="25" spans="2:6" x14ac:dyDescent="0.2">
      <c r="B25" s="53"/>
      <c r="C25" s="50"/>
      <c r="D25" s="57"/>
      <c r="E25" s="57"/>
      <c r="F25" s="61" t="s">
        <v>126</v>
      </c>
    </row>
    <row r="26" spans="2:6" x14ac:dyDescent="0.2">
      <c r="B26" s="53"/>
      <c r="C26" s="50"/>
      <c r="D26" s="57"/>
      <c r="E26" s="57"/>
      <c r="F26" s="61" t="s">
        <v>132</v>
      </c>
    </row>
    <row r="27" spans="2:6" ht="25.5" x14ac:dyDescent="0.2">
      <c r="B27" s="53"/>
      <c r="C27" s="50"/>
      <c r="D27" s="57"/>
      <c r="E27" s="60" t="s">
        <v>137</v>
      </c>
      <c r="F27" s="61" t="s">
        <v>122</v>
      </c>
    </row>
    <row r="28" spans="2:6" x14ac:dyDescent="0.2">
      <c r="B28" s="53"/>
      <c r="C28" s="50"/>
      <c r="D28" s="57"/>
      <c r="E28" s="57"/>
      <c r="F28" s="61" t="s">
        <v>123</v>
      </c>
    </row>
    <row r="29" spans="2:6" x14ac:dyDescent="0.2">
      <c r="B29" s="53"/>
      <c r="C29" s="50"/>
      <c r="D29" s="57"/>
      <c r="E29" s="57"/>
      <c r="F29" s="61" t="s">
        <v>124</v>
      </c>
    </row>
    <row r="30" spans="2:6" x14ac:dyDescent="0.2">
      <c r="B30" s="53"/>
      <c r="C30" s="50"/>
      <c r="D30" s="57"/>
      <c r="E30" s="57"/>
      <c r="F30" s="61" t="s">
        <v>125</v>
      </c>
    </row>
    <row r="31" spans="2:6" x14ac:dyDescent="0.2">
      <c r="B31" s="53"/>
      <c r="C31" s="50"/>
      <c r="D31" s="57"/>
      <c r="E31" s="57"/>
      <c r="F31" s="61" t="s">
        <v>126</v>
      </c>
    </row>
    <row r="32" spans="2:6" x14ac:dyDescent="0.2">
      <c r="B32" s="53"/>
      <c r="C32" s="50"/>
      <c r="D32" s="57"/>
      <c r="E32" s="57"/>
      <c r="F32" s="61" t="s">
        <v>132</v>
      </c>
    </row>
    <row r="33" spans="2:6" x14ac:dyDescent="0.2">
      <c r="B33" s="53"/>
      <c r="C33" s="50"/>
      <c r="D33" s="57"/>
      <c r="E33" s="57"/>
      <c r="F33" s="61"/>
    </row>
    <row r="34" spans="2:6" ht="13.5" thickBot="1" x14ac:dyDescent="0.25">
      <c r="B34" s="54"/>
      <c r="C34" s="55"/>
      <c r="D34" s="62"/>
      <c r="E34" s="62"/>
      <c r="F34" s="63"/>
    </row>
    <row r="35" spans="2:6" x14ac:dyDescent="0.2">
      <c r="B35" s="50"/>
      <c r="C35" s="50"/>
      <c r="D35" s="57"/>
      <c r="E35" s="57"/>
      <c r="F35" s="57"/>
    </row>
    <row r="36" spans="2:6" x14ac:dyDescent="0.2">
      <c r="B36" s="50"/>
      <c r="C36" s="50"/>
      <c r="D36" s="57"/>
      <c r="E36" s="57"/>
      <c r="F36" s="57"/>
    </row>
  </sheetData>
  <hyperlinks>
    <hyperlink ref="E9" location="'Grantee Personnel Bdgt'!M10:N12" display="'Grantee Personnel Bdgt'!M10:N12" xr:uid="{EDBBF426-E9A5-49A4-A1CC-35BDC25E6C28}"/>
    <hyperlink ref="E10" location="'Grantee Personnel Bdgt'!M17:N22" display="'Grantee Personnel Bdgt'!M17:N22" xr:uid="{CF68DE8B-B54A-4C89-B754-C5AFAA7BD2AD}"/>
    <hyperlink ref="E15" location="'Subcontract1 Personnel Bdgt'!M10:N12" display="'Subcontract1 Personnel Bdgt'!M10:N12" xr:uid="{7271B565-A5E9-4CA8-AEA7-2EC9E506F4A5}"/>
    <hyperlink ref="E16" location="'Subcontract1 Personnel Bdgt'!M17:N22" display="'Subcontract1 Personnel Bdgt'!M17:N22" xr:uid="{8E19C4BB-C104-47FE-BE4A-CB56FF8FEEF2}"/>
    <hyperlink ref="E21" location="'Subcontract2 Personnel Bdgt'!M10:N12" display="'Subcontract2 Personnel Bdgt'!M10:N12" xr:uid="{A918E479-D786-427E-9A67-B3E95633572C}"/>
    <hyperlink ref="E22" location="'Subcontract2 Personnel Bdgt'!M17:N22" display="'Subcontract2 Personnel Bdgt'!M17:N22" xr:uid="{EBB49781-647A-4A53-9063-A55001756903}"/>
    <hyperlink ref="E27" location="'Budget Summary'!C10" display="'Budget Summary'!C10" xr:uid="{44A5FBF8-4DCD-4146-8AF4-C016B444F39B}"/>
  </hyperlinks>
  <pageMargins left="0.7" right="0.7" top="0.75" bottom="0.75" header="0.3" footer="0.3"/>
  <customProperties>
    <customPr name="f11f60ef1"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CA5CF77-6C9F-4149-AE6D-CDA48E4703D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100</vt:i4>
      </vt:variant>
    </vt:vector>
  </HeadingPairs>
  <TitlesOfParts>
    <vt:vector size="114" baseType="lpstr">
      <vt:lpstr>Start Here</vt:lpstr>
      <vt:lpstr>Budget Summary</vt:lpstr>
      <vt:lpstr>Financial Summary &amp; Reporting</vt:lpstr>
      <vt:lpstr>Budget Revision Summary</vt:lpstr>
      <vt:lpstr>Analytics</vt:lpstr>
      <vt:lpstr>Admin-Will be Hidden</vt:lpstr>
      <vt:lpstr>Grantee Org Personnel</vt:lpstr>
      <vt:lpstr>Grantee Org Research Costs</vt:lpstr>
      <vt:lpstr>SubOrg1 Personnel</vt:lpstr>
      <vt:lpstr>SubOrg1 Research Costs</vt:lpstr>
      <vt:lpstr>SubOrg2 Personnel</vt:lpstr>
      <vt:lpstr>SubOrg2 Research Costs</vt:lpstr>
      <vt:lpstr>ErrorCk</vt:lpstr>
      <vt:lpstr>Compatibility</vt:lpstr>
      <vt:lpstr>Bud_Rev_Hder</vt:lpstr>
      <vt:lpstr>CBC_1</vt:lpstr>
      <vt:lpstr>co_name</vt:lpstr>
      <vt:lpstr>ConsCap1</vt:lpstr>
      <vt:lpstr>end_date</vt:lpstr>
      <vt:lpstr>end_period_1</vt:lpstr>
      <vt:lpstr>end_period_2</vt:lpstr>
      <vt:lpstr>end_period_3</vt:lpstr>
      <vt:lpstr>end_period_4</vt:lpstr>
      <vt:lpstr>grant_amount</vt:lpstr>
      <vt:lpstr>grant_term</vt:lpstr>
      <vt:lpstr>grantee_org</vt:lpstr>
      <vt:lpstr>ind_cost_rate</vt:lpstr>
      <vt:lpstr>List_BudgetVersion</vt:lpstr>
      <vt:lpstr>List_DataType</vt:lpstr>
      <vt:lpstr>List_DCostType</vt:lpstr>
      <vt:lpstr>Max_FR</vt:lpstr>
      <vt:lpstr>NT_SSC1</vt:lpstr>
      <vt:lpstr>NT_SSMP</vt:lpstr>
      <vt:lpstr>org_consulting</vt:lpstr>
      <vt:lpstr>org_consulting_count</vt:lpstr>
      <vt:lpstr>org_cop1</vt:lpstr>
      <vt:lpstr>org_cop2</vt:lpstr>
      <vt:lpstr>org_course_buyout</vt:lpstr>
      <vt:lpstr>org_data</vt:lpstr>
      <vt:lpstr>org_data_collection</vt:lpstr>
      <vt:lpstr>org_data_collection_range</vt:lpstr>
      <vt:lpstr>org_direct</vt:lpstr>
      <vt:lpstr>org_direct_range</vt:lpstr>
      <vt:lpstr>org_ind_dc</vt:lpstr>
      <vt:lpstr>org_nonstu</vt:lpstr>
      <vt:lpstr>org_personnel</vt:lpstr>
      <vt:lpstr>org_pi</vt:lpstr>
      <vt:lpstr>org_stu</vt:lpstr>
      <vt:lpstr>org_transfer</vt:lpstr>
      <vt:lpstr>PD_SSC1</vt:lpstr>
      <vt:lpstr>PD_SSMP</vt:lpstr>
      <vt:lpstr>PGC</vt:lpstr>
      <vt:lpstr>PI_Name</vt:lpstr>
      <vt:lpstr>PI_SBL</vt:lpstr>
      <vt:lpstr>'Budget Summary'!Print_Area</vt:lpstr>
      <vt:lpstr>ErrorCk!Print_Area</vt:lpstr>
      <vt:lpstr>'Grantee Org Personnel'!Print_Area</vt:lpstr>
      <vt:lpstr>'Grantee Org Research Costs'!Print_Area</vt:lpstr>
      <vt:lpstr>'Start Here'!Print_Area</vt:lpstr>
      <vt:lpstr>'SubOrg1 Personnel'!Print_Area</vt:lpstr>
      <vt:lpstr>'SubOrg1 Research Costs'!Print_Area</vt:lpstr>
      <vt:lpstr>'SubOrg2 Personnel'!Print_Area</vt:lpstr>
      <vt:lpstr>'SubOrg2 Research Costs'!Print_Area</vt:lpstr>
      <vt:lpstr>'Financial Summary &amp; Reporting'!Print_Titles</vt:lpstr>
      <vt:lpstr>'Grantee Org Personnel'!Print_Titles</vt:lpstr>
      <vt:lpstr>'Grantee Org Research Costs'!Print_Titles</vt:lpstr>
      <vt:lpstr>'SubOrg1 Personnel'!Print_Titles</vt:lpstr>
      <vt:lpstr>'SubOrg1 Research Costs'!Print_Titles</vt:lpstr>
      <vt:lpstr>'SubOrg2 Personnel'!Print_Titles</vt:lpstr>
      <vt:lpstr>'SubOrg2 Research Costs'!Print_Titles</vt:lpstr>
      <vt:lpstr>proj_title</vt:lpstr>
      <vt:lpstr>ref_number</vt:lpstr>
      <vt:lpstr>Rev_Start_Date</vt:lpstr>
      <vt:lpstr>Sal_Cap_Gen</vt:lpstr>
      <vt:lpstr>start_date</vt:lpstr>
      <vt:lpstr>start_period_1</vt:lpstr>
      <vt:lpstr>start_period_2</vt:lpstr>
      <vt:lpstr>start_period_3</vt:lpstr>
      <vt:lpstr>start_period_4</vt:lpstr>
      <vt:lpstr>sub1_consulting</vt:lpstr>
      <vt:lpstr>sub1_consulting_count</vt:lpstr>
      <vt:lpstr>sub1_cop1</vt:lpstr>
      <vt:lpstr>sub1_cop2</vt:lpstr>
      <vt:lpstr>sub1_course_buyout</vt:lpstr>
      <vt:lpstr>sub1_data</vt:lpstr>
      <vt:lpstr>sub1_data_collection</vt:lpstr>
      <vt:lpstr>sub1_data_collection_range</vt:lpstr>
      <vt:lpstr>sub1_direct</vt:lpstr>
      <vt:lpstr>sub1_direct_range</vt:lpstr>
      <vt:lpstr>sub1_ind_dc</vt:lpstr>
      <vt:lpstr>sub1_nonstu</vt:lpstr>
      <vt:lpstr>sub1_personnel</vt:lpstr>
      <vt:lpstr>sub1_pi</vt:lpstr>
      <vt:lpstr>sub1_stu</vt:lpstr>
      <vt:lpstr>sub2_consulting</vt:lpstr>
      <vt:lpstr>sub2_consulting_count</vt:lpstr>
      <vt:lpstr>sub2_cop1</vt:lpstr>
      <vt:lpstr>sub2_cop2</vt:lpstr>
      <vt:lpstr>sub2_course_buyout</vt:lpstr>
      <vt:lpstr>sub2_data</vt:lpstr>
      <vt:lpstr>sub2_data_collection</vt:lpstr>
      <vt:lpstr>sub2_data_collection_range</vt:lpstr>
      <vt:lpstr>sub2_direct</vt:lpstr>
      <vt:lpstr>sub2_direct_range</vt:lpstr>
      <vt:lpstr>sub2_ind_dc</vt:lpstr>
      <vt:lpstr>sub2_nonstu</vt:lpstr>
      <vt:lpstr>sub2_personnel</vt:lpstr>
      <vt:lpstr>sub2_pi</vt:lpstr>
      <vt:lpstr>sub2_stu</vt:lpstr>
      <vt:lpstr>subcontractor1</vt:lpstr>
      <vt:lpstr>subcontractor2</vt:lpstr>
      <vt:lpstr>TGC</vt:lpstr>
      <vt:lpstr>TraCap</vt:lpstr>
      <vt:lpstr>TT_SSC1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jlenning</dc:creator>
  <cp:keywords/>
  <dc:description/>
  <cp:lastModifiedBy>Inna Livitz</cp:lastModifiedBy>
  <cp:revision/>
  <cp:lastPrinted>2026-09-25T19:36:07Z</cp:lastPrinted>
  <dcterms:created xsi:type="dcterms:W3CDTF">2011-04-07T16:25:22Z</dcterms:created>
  <dcterms:modified xsi:type="dcterms:W3CDTF">2026-10-01T18:23:02Z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odel_type">
    <vt:lpwstr>GrantRequest</vt:lpwstr>
  </property>
  <property fmtid="{D5CDD505-2E9C-101B-9397-08002B2CF9AE}" pid="3" name="hc1b9e162">
    <vt:lpwstr>{"st":1,"snapHeaders":true,"column":1,"row":1,"isHeaderVisible":true}</vt:lpwstr>
  </property>
  <property fmtid="{D5CDD505-2E9C-101B-9397-08002B2CF9AE}" pid="4" name="h68fe3f8b">
    <vt:lpwstr>{"st":7,"snapHeaders":true,"column":1,"row":1,"isHeaderVisible":true}</vt:lpwstr>
  </property>
  <property fmtid="{D5CDD505-2E9C-101B-9397-08002B2CF9AE}" pid="5" name="h5d9ac417">
    <vt:lpwstr>{"st":8,"snapHeaders":true,"column":1,"row":1,"isHeaderVisible":true}</vt:lpwstr>
  </property>
  <property fmtid="{D5CDD505-2E9C-101B-9397-08002B2CF9AE}" pid="6" name="h03b1acd6">
    <vt:lpwstr>{"st":9,"snapHeaders":true,"column":1,"row":1,"isHeaderVisible":true}</vt:lpwstr>
  </property>
  <property fmtid="{D5CDD505-2E9C-101B-9397-08002B2CF9AE}" pid="7" name="h5a192280">
    <vt:lpwstr>{"st":10,"snapHeaders":true,"column":1,"row":1,"isHeaderVisible":true}</vt:lpwstr>
  </property>
  <property fmtid="{D5CDD505-2E9C-101B-9397-08002B2CF9AE}" pid="8" name="h719d7c56">
    <vt:lpwstr>{"st":11,"snapHeaders":true,"column":1,"row":1,"isHeaderVisible":true}</vt:lpwstr>
  </property>
  <property fmtid="{D5CDD505-2E9C-101B-9397-08002B2CF9AE}" pid="9" name="h3f1f61e8">
    <vt:lpwstr>{"st":12,"snapHeaders":true,"column":1,"row":1,"isHeaderVisible":true}</vt:lpwstr>
  </property>
  <property fmtid="{D5CDD505-2E9C-101B-9397-08002B2CF9AE}" pid="10" name="h4b0e69a7">
    <vt:lpwstr>{"st":13,"snapHeaders":true,"column":1,"row":1,"isHeaderVisible":true}</vt:lpwstr>
  </property>
  <property fmtid="{D5CDD505-2E9C-101B-9397-08002B2CF9AE}" pid="11" name="hb5f5de38">
    <vt:lpwstr>{"st":3,"snapHeaders":true,"column":1,"row":1,"isHeaderVisible":true}</vt:lpwstr>
  </property>
  <property fmtid="{D5CDD505-2E9C-101B-9397-08002B2CF9AE}" pid="12" name="h42eb76d6">
    <vt:lpwstr>{"st":14,"snapHeaders":true,"column":1,"row":1,"isHeaderVisible":true}</vt:lpwstr>
  </property>
  <property fmtid="{D5CDD505-2E9C-101B-9397-08002B2CF9AE}" pid="13" name="h09cbe242">
    <vt:lpwstr>{"st":15,"snapHeaders":true,"column":1,"row":1,"isHeaderVisible":true}</vt:lpwstr>
  </property>
  <property fmtid="{D5CDD505-2E9C-101B-9397-08002B2CF9AE}" pid="14" name="version">
    <vt:lpwstr>35.0.1</vt:lpwstr>
  </property>
  <property fmtid="{D5CDD505-2E9C-101B-9397-08002B2CF9AE}" pid="15" name="h25e850fb">
    <vt:lpwstr>{"st":2,"snapHeaders":true,"column":1,"row":1,"isHeaderVisible":true}</vt:lpwstr>
  </property>
  <property fmtid="{D5CDD505-2E9C-101B-9397-08002B2CF9AE}" pid="16" name="h11f60ef1">
    <vt:lpwstr>{"st":16,"snapHeaders":true,"column":1,"row":1,"isHeaderVisible":true}</vt:lpwstr>
  </property>
  <property fmtid="{D5CDD505-2E9C-101B-9397-08002B2CF9AE}" pid="17" name="h12fb02c2">
    <vt:lpwstr>{"st":4,"snapHeaders":true,"column":1,"row":1,"isHeaderVisible":true}</vt:lpwstr>
  </property>
  <property fmtid="{D5CDD505-2E9C-101B-9397-08002B2CF9AE}" pid="18" name="h3523958d">
    <vt:lpwstr>{"st":5,"snapHeaders":true,"column":1,"row":1,"isHeaderVisible":true}</vt:lpwstr>
  </property>
  <property fmtid="{D5CDD505-2E9C-101B-9397-08002B2CF9AE}" pid="19" name="h2c965a95">
    <vt:lpwstr>{"st":6,"snapHeaders":true,"column":1,"row":1,"isHeaderVisible":true}</vt:lpwstr>
  </property>
</Properties>
</file>